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894"/>
  </bookViews>
  <sheets>
    <sheet name="Home" sheetId="15" r:id="rId1"/>
    <sheet name="DREaj" sheetId="2" r:id="rId2"/>
    <sheet name="DRE" sheetId="3" r:id="rId3"/>
    <sheet name="BalançoPatrimonial" sheetId="4" r:id="rId4"/>
    <sheet name="FluxoCaixa" sheetId="5" r:id="rId5"/>
    <sheet name="Operacionais" sheetId="10" r:id="rId6"/>
    <sheet name="CurvasMaturação" sheetId="13" r:id="rId7"/>
    <sheet name="Proventos" sheetId="14" r:id="rId8"/>
    <sheet name="IFRS_DREaj" sheetId="6" r:id="rId9"/>
    <sheet name="IFRS_DRE" sheetId="7" r:id="rId10"/>
    <sheet name="IFRS_BalançoPatrimonial" sheetId="8" r:id="rId11"/>
    <sheet name="IFRS_FluxoCaixa" sheetId="9" r:id="rId12"/>
  </sheets>
  <definedNames>
    <definedName name="_xlnm._FilterDatabase" localSheetId="7" hidden="1">Proventos!$A$15:$G$15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3" l="1"/>
  <c r="B33" i="3"/>
  <c r="C6" i="7" l="1"/>
  <c r="D6" i="7"/>
  <c r="E6" i="7"/>
  <c r="F6" i="7"/>
  <c r="G6" i="7"/>
  <c r="H6" i="7"/>
  <c r="I6" i="7"/>
  <c r="J6" i="7"/>
  <c r="J10" i="7" s="1"/>
  <c r="K6" i="7"/>
  <c r="L6" i="7"/>
  <c r="M6" i="7"/>
  <c r="N6" i="7"/>
  <c r="O6" i="7"/>
  <c r="P6" i="7"/>
  <c r="Q6" i="7"/>
  <c r="R6" i="7"/>
  <c r="R10" i="7" s="1"/>
  <c r="R18" i="7" s="1"/>
  <c r="R22" i="7" s="1"/>
  <c r="C10" i="7"/>
  <c r="D10" i="7"/>
  <c r="E10" i="7"/>
  <c r="F10" i="7"/>
  <c r="G10" i="7"/>
  <c r="H10" i="7"/>
  <c r="I10" i="7"/>
  <c r="K10" i="7"/>
  <c r="L10" i="7"/>
  <c r="M10" i="7"/>
  <c r="N10" i="7"/>
  <c r="O10" i="7"/>
  <c r="P10" i="7"/>
  <c r="Q10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C18" i="7"/>
  <c r="D18" i="7"/>
  <c r="E18" i="7"/>
  <c r="F18" i="7"/>
  <c r="G18" i="7"/>
  <c r="H18" i="7"/>
  <c r="I18" i="7"/>
  <c r="K18" i="7"/>
  <c r="L18" i="7"/>
  <c r="M18" i="7"/>
  <c r="N18" i="7"/>
  <c r="O18" i="7"/>
  <c r="P18" i="7"/>
  <c r="Q18" i="7"/>
  <c r="C22" i="7"/>
  <c r="D22" i="7"/>
  <c r="E22" i="7"/>
  <c r="F22" i="7"/>
  <c r="G22" i="7"/>
  <c r="H22" i="7"/>
  <c r="I22" i="7"/>
  <c r="K22" i="7"/>
  <c r="L22" i="7"/>
  <c r="M22" i="7"/>
  <c r="N22" i="7"/>
  <c r="O22" i="7"/>
  <c r="P22" i="7"/>
  <c r="Q22" i="7"/>
  <c r="C26" i="7"/>
  <c r="D26" i="7"/>
  <c r="E26" i="7"/>
  <c r="F26" i="7"/>
  <c r="G26" i="7"/>
  <c r="H26" i="7"/>
  <c r="I26" i="7"/>
  <c r="J26" i="7"/>
  <c r="K26" i="7"/>
  <c r="L26" i="7"/>
  <c r="M26" i="7"/>
  <c r="N26" i="7"/>
  <c r="O26" i="7"/>
  <c r="P26" i="7"/>
  <c r="Q26" i="7"/>
  <c r="R26" i="7"/>
  <c r="C30" i="7"/>
  <c r="D30" i="7"/>
  <c r="E30" i="7"/>
  <c r="F30" i="7"/>
  <c r="G30" i="7"/>
  <c r="H30" i="7"/>
  <c r="I30" i="7"/>
  <c r="K30" i="7"/>
  <c r="L30" i="7"/>
  <c r="M30" i="7"/>
  <c r="N30" i="7"/>
  <c r="O30" i="7"/>
  <c r="P30" i="7"/>
  <c r="Q30" i="7"/>
  <c r="Q34" i="7" s="1"/>
  <c r="C34" i="7"/>
  <c r="D34" i="7"/>
  <c r="E34" i="7"/>
  <c r="F34" i="7"/>
  <c r="G34" i="7"/>
  <c r="H34" i="7"/>
  <c r="I34" i="7"/>
  <c r="K34" i="7"/>
  <c r="L34" i="7"/>
  <c r="M34" i="7"/>
  <c r="N34" i="7"/>
  <c r="O34" i="7"/>
  <c r="P34" i="7"/>
  <c r="C6" i="6"/>
  <c r="E6" i="6"/>
  <c r="E10" i="6" s="1"/>
  <c r="E18" i="6" s="1"/>
  <c r="E22" i="6" s="1"/>
  <c r="E30" i="6" s="1"/>
  <c r="E34" i="6" s="1"/>
  <c r="F6" i="6"/>
  <c r="G6" i="6"/>
  <c r="H6" i="6"/>
  <c r="H10" i="6" s="1"/>
  <c r="H18" i="6" s="1"/>
  <c r="H22" i="6" s="1"/>
  <c r="H30" i="6" s="1"/>
  <c r="H34" i="6" s="1"/>
  <c r="I6" i="6"/>
  <c r="I10" i="6" s="1"/>
  <c r="I18" i="6" s="1"/>
  <c r="I22" i="6" s="1"/>
  <c r="I30" i="6" s="1"/>
  <c r="I34" i="6" s="1"/>
  <c r="J6" i="6"/>
  <c r="J10" i="6" s="1"/>
  <c r="K6" i="6"/>
  <c r="K10" i="6" s="1"/>
  <c r="K18" i="6" s="1"/>
  <c r="K22" i="6" s="1"/>
  <c r="L6" i="6"/>
  <c r="M6" i="6"/>
  <c r="M10" i="6" s="1"/>
  <c r="M18" i="6" s="1"/>
  <c r="M22" i="6" s="1"/>
  <c r="M30" i="6" s="1"/>
  <c r="M34" i="6" s="1"/>
  <c r="N6" i="6"/>
  <c r="O6" i="6"/>
  <c r="P6" i="6"/>
  <c r="P10" i="6" s="1"/>
  <c r="P18" i="6" s="1"/>
  <c r="P22" i="6" s="1"/>
  <c r="P30" i="6" s="1"/>
  <c r="P34" i="6" s="1"/>
  <c r="Q6" i="6"/>
  <c r="Q10" i="6" s="1"/>
  <c r="Q18" i="6" s="1"/>
  <c r="Q22" i="6" s="1"/>
  <c r="Q30" i="6" s="1"/>
  <c r="Q34" i="6" s="1"/>
  <c r="R6" i="6"/>
  <c r="R10" i="6" s="1"/>
  <c r="R18" i="6" s="1"/>
  <c r="R22" i="6" s="1"/>
  <c r="R30" i="6" s="1"/>
  <c r="R34" i="6" s="1"/>
  <c r="C10" i="6"/>
  <c r="F10" i="6"/>
  <c r="G10" i="6"/>
  <c r="L10" i="6"/>
  <c r="N10" i="6"/>
  <c r="O10" i="6"/>
  <c r="C16" i="6"/>
  <c r="C18" i="6" s="1"/>
  <c r="C22" i="6" s="1"/>
  <c r="C30" i="6" s="1"/>
  <c r="C34" i="6" s="1"/>
  <c r="D16" i="6"/>
  <c r="E16" i="6"/>
  <c r="F16" i="6"/>
  <c r="G16" i="6"/>
  <c r="H16" i="6"/>
  <c r="I16" i="6"/>
  <c r="J16" i="6"/>
  <c r="K16" i="6"/>
  <c r="L16" i="6"/>
  <c r="L18" i="6" s="1"/>
  <c r="L22" i="6" s="1"/>
  <c r="L30" i="6" s="1"/>
  <c r="L34" i="6" s="1"/>
  <c r="M16" i="6"/>
  <c r="N16" i="6"/>
  <c r="O16" i="6"/>
  <c r="P16" i="6"/>
  <c r="Q16" i="6"/>
  <c r="R16" i="6"/>
  <c r="D18" i="6"/>
  <c r="F18" i="6"/>
  <c r="G18" i="6"/>
  <c r="N18" i="6"/>
  <c r="O18" i="6"/>
  <c r="D22" i="6"/>
  <c r="F22" i="6"/>
  <c r="G22" i="6"/>
  <c r="N22" i="6"/>
  <c r="O22" i="6"/>
  <c r="C26" i="6"/>
  <c r="D26" i="6"/>
  <c r="D30" i="6" s="1"/>
  <c r="D34" i="6" s="1"/>
  <c r="E26" i="6"/>
  <c r="F26" i="6"/>
  <c r="G26" i="6"/>
  <c r="H26" i="6"/>
  <c r="I26" i="6"/>
  <c r="J26" i="6"/>
  <c r="K26" i="6"/>
  <c r="L26" i="6"/>
  <c r="M26" i="6"/>
  <c r="N26" i="6"/>
  <c r="O26" i="6"/>
  <c r="P26" i="6"/>
  <c r="Q26" i="6"/>
  <c r="R26" i="6"/>
  <c r="F30" i="6"/>
  <c r="G30" i="6"/>
  <c r="N30" i="6"/>
  <c r="O30" i="6"/>
  <c r="F34" i="6"/>
  <c r="G34" i="6"/>
  <c r="N34" i="6"/>
  <c r="O34" i="6"/>
  <c r="J18" i="7" l="1"/>
  <c r="J22" i="7" s="1"/>
  <c r="J30" i="7" s="1"/>
  <c r="J34" i="7" s="1"/>
  <c r="R30" i="7"/>
  <c r="R34" i="7" s="1"/>
  <c r="K30" i="6"/>
  <c r="K34" i="6" s="1"/>
  <c r="J18" i="6"/>
  <c r="J22" i="6" s="1"/>
  <c r="J30" i="6" s="1"/>
  <c r="J34" i="6" s="1"/>
  <c r="B9" i="14" l="1"/>
  <c r="B13" i="14" s="1"/>
  <c r="C9" i="14"/>
  <c r="D9" i="14"/>
  <c r="E9" i="14"/>
  <c r="E13" i="14" s="1"/>
  <c r="F9" i="14"/>
  <c r="F13" i="14" s="1"/>
  <c r="G9" i="14"/>
  <c r="G13" i="14" s="1"/>
  <c r="H9" i="14"/>
  <c r="H13" i="14" s="1"/>
  <c r="I9" i="14"/>
  <c r="I13" i="14" s="1"/>
  <c r="J9" i="14"/>
  <c r="J13" i="14" s="1"/>
  <c r="K9" i="14"/>
  <c r="L9" i="14"/>
  <c r="B10" i="14"/>
  <c r="C10" i="14"/>
  <c r="D10" i="14"/>
  <c r="E10" i="14"/>
  <c r="F10" i="14"/>
  <c r="G10" i="14"/>
  <c r="H10" i="14"/>
  <c r="I10" i="14"/>
  <c r="J10" i="14"/>
  <c r="K10" i="14"/>
  <c r="L10" i="14"/>
  <c r="C13" i="14"/>
  <c r="D13" i="14"/>
  <c r="K13" i="14"/>
  <c r="L13" i="14"/>
  <c r="AP34" i="3" l="1"/>
  <c r="AO34" i="3"/>
  <c r="AN34" i="3"/>
  <c r="AM34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B26" i="7" l="1"/>
  <c r="B16" i="7"/>
  <c r="B10" i="7"/>
  <c r="B6" i="7"/>
  <c r="B18" i="7" l="1"/>
  <c r="B22" i="7" s="1"/>
  <c r="B30" i="7" s="1"/>
  <c r="B34" i="7" s="1"/>
  <c r="B54" i="8"/>
  <c r="B43" i="8"/>
  <c r="B35" i="8"/>
  <c r="B22" i="8"/>
  <c r="B12" i="8"/>
  <c r="B24" i="8" l="1"/>
  <c r="B3" i="8"/>
  <c r="B57" i="9" l="1"/>
  <c r="B49" i="9"/>
  <c r="B21" i="9"/>
  <c r="B33" i="9" s="1"/>
  <c r="B39" i="9" s="1"/>
  <c r="B59" i="9" l="1"/>
  <c r="B16" i="6"/>
  <c r="B26" i="6"/>
  <c r="B6" i="6"/>
  <c r="B10" i="6" s="1"/>
  <c r="B20" i="5"/>
  <c r="B32" i="5" s="1"/>
  <c r="B37" i="5" s="1"/>
  <c r="C20" i="5"/>
  <c r="C32" i="5" s="1"/>
  <c r="C37" i="5" s="1"/>
  <c r="D20" i="5"/>
  <c r="D32" i="5" s="1"/>
  <c r="D37" i="5" s="1"/>
  <c r="B47" i="5"/>
  <c r="C47" i="5"/>
  <c r="D47" i="5"/>
  <c r="B54" i="5"/>
  <c r="C54" i="5"/>
  <c r="B52" i="4"/>
  <c r="B41" i="4"/>
  <c r="B34" i="4"/>
  <c r="B22" i="4"/>
  <c r="B12" i="4"/>
  <c r="B26" i="3"/>
  <c r="B16" i="3"/>
  <c r="B6" i="3"/>
  <c r="B10" i="3" s="1"/>
  <c r="B26" i="2"/>
  <c r="B16" i="2"/>
  <c r="B6" i="2"/>
  <c r="B10" i="2" s="1"/>
  <c r="B18" i="6" l="1"/>
  <c r="B22" i="6" s="1"/>
  <c r="B30" i="6" s="1"/>
  <c r="B34" i="6" s="1"/>
  <c r="B18" i="3"/>
  <c r="B22" i="3" s="1"/>
  <c r="B30" i="3" s="1"/>
  <c r="B34" i="3" s="1"/>
  <c r="B18" i="2"/>
  <c r="B22" i="2" s="1"/>
  <c r="B30" i="2" s="1"/>
  <c r="B34" i="2" s="1"/>
  <c r="C56" i="5"/>
  <c r="B56" i="5"/>
  <c r="B24" i="4"/>
  <c r="B3" i="4"/>
  <c r="B30" i="10"/>
  <c r="C30" i="10"/>
  <c r="B34" i="10"/>
  <c r="C34" i="10"/>
  <c r="B38" i="10"/>
  <c r="B42" i="10"/>
  <c r="B46" i="10"/>
  <c r="B50" i="10"/>
  <c r="B54" i="10"/>
  <c r="B8" i="10"/>
  <c r="B12" i="10"/>
  <c r="F54" i="10" l="1"/>
  <c r="E54" i="10"/>
  <c r="D54" i="10"/>
  <c r="C54" i="10"/>
  <c r="F50" i="10"/>
  <c r="E50" i="10"/>
  <c r="D50" i="10"/>
  <c r="C50" i="10"/>
  <c r="F46" i="10"/>
  <c r="E46" i="10"/>
  <c r="D46" i="10"/>
  <c r="C46" i="10"/>
  <c r="F42" i="10"/>
  <c r="E42" i="10"/>
  <c r="D42" i="10"/>
  <c r="C42" i="10"/>
  <c r="F38" i="10"/>
  <c r="E38" i="10"/>
  <c r="D38" i="10"/>
  <c r="C38" i="10"/>
  <c r="F34" i="10"/>
  <c r="E34" i="10"/>
  <c r="D34" i="10"/>
  <c r="F30" i="10"/>
  <c r="E30" i="10"/>
  <c r="D30" i="10"/>
  <c r="AP12" i="10" l="1"/>
  <c r="AO12" i="10"/>
  <c r="AN12" i="10"/>
  <c r="AM12" i="10"/>
  <c r="AL12" i="10"/>
  <c r="AK12" i="10"/>
  <c r="AJ12" i="10"/>
  <c r="AI12" i="10"/>
  <c r="AH12" i="10"/>
  <c r="AG12" i="10"/>
  <c r="AF12" i="10"/>
  <c r="AE12" i="10"/>
  <c r="AD12" i="10"/>
  <c r="AC12" i="10"/>
  <c r="AB12" i="10"/>
  <c r="AA12" i="10"/>
  <c r="Z12" i="10"/>
  <c r="Y12" i="10"/>
  <c r="X12" i="10"/>
  <c r="W12" i="10"/>
  <c r="V12" i="10"/>
  <c r="U12" i="10"/>
  <c r="T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S12" i="10"/>
  <c r="R12" i="10"/>
  <c r="AP8" i="10"/>
  <c r="AO8" i="10"/>
  <c r="AN8" i="10"/>
  <c r="AM8" i="10"/>
  <c r="AL8" i="10"/>
  <c r="AK8" i="10"/>
  <c r="AJ8" i="10"/>
  <c r="AI8" i="10"/>
  <c r="AH8" i="10"/>
  <c r="AG8" i="10"/>
  <c r="AF8" i="10"/>
  <c r="AE8" i="10"/>
  <c r="AD8" i="10"/>
  <c r="AC8" i="10"/>
  <c r="AB8" i="10"/>
  <c r="AA8" i="10"/>
  <c r="Z8" i="10"/>
  <c r="Y8" i="10"/>
  <c r="X8" i="10"/>
  <c r="W8" i="10"/>
  <c r="V8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C8" i="10"/>
  <c r="N57" i="9" l="1"/>
  <c r="M57" i="9"/>
  <c r="L57" i="9"/>
  <c r="K57" i="9"/>
  <c r="J57" i="9"/>
  <c r="I57" i="9"/>
  <c r="H57" i="9"/>
  <c r="G57" i="9"/>
  <c r="F57" i="9"/>
  <c r="E57" i="9"/>
  <c r="D57" i="9"/>
  <c r="C57" i="9"/>
  <c r="N49" i="9"/>
  <c r="M49" i="9"/>
  <c r="L49" i="9"/>
  <c r="K49" i="9"/>
  <c r="J49" i="9"/>
  <c r="I49" i="9"/>
  <c r="H49" i="9"/>
  <c r="G49" i="9"/>
  <c r="F49" i="9"/>
  <c r="E49" i="9"/>
  <c r="D49" i="9"/>
  <c r="C49" i="9"/>
  <c r="N21" i="9"/>
  <c r="N33" i="9" s="1"/>
  <c r="N39" i="9" s="1"/>
  <c r="M21" i="9"/>
  <c r="M33" i="9" s="1"/>
  <c r="M39" i="9" s="1"/>
  <c r="L21" i="9"/>
  <c r="L33" i="9" s="1"/>
  <c r="L39" i="9" s="1"/>
  <c r="K21" i="9"/>
  <c r="K33" i="9" s="1"/>
  <c r="K39" i="9" s="1"/>
  <c r="J21" i="9"/>
  <c r="J33" i="9" s="1"/>
  <c r="J39" i="9" s="1"/>
  <c r="I21" i="9"/>
  <c r="I33" i="9" s="1"/>
  <c r="I39" i="9" s="1"/>
  <c r="H21" i="9"/>
  <c r="H33" i="9" s="1"/>
  <c r="H39" i="9" s="1"/>
  <c r="G21" i="9"/>
  <c r="G33" i="9" s="1"/>
  <c r="G39" i="9" s="1"/>
  <c r="F21" i="9"/>
  <c r="E21" i="9"/>
  <c r="E33" i="9" s="1"/>
  <c r="E39" i="9" s="1"/>
  <c r="D21" i="9"/>
  <c r="D33" i="9" s="1"/>
  <c r="D39" i="9" s="1"/>
  <c r="C21" i="9"/>
  <c r="C33" i="9" s="1"/>
  <c r="C39" i="9" s="1"/>
  <c r="R54" i="8"/>
  <c r="Q54" i="8"/>
  <c r="P54" i="8"/>
  <c r="O54" i="8"/>
  <c r="N54" i="8"/>
  <c r="M54" i="8"/>
  <c r="L54" i="8"/>
  <c r="L24" i="8" s="1"/>
  <c r="K54" i="8"/>
  <c r="J54" i="8"/>
  <c r="J24" i="8" s="1"/>
  <c r="I54" i="8"/>
  <c r="H54" i="8"/>
  <c r="G54" i="8"/>
  <c r="F54" i="8"/>
  <c r="E54" i="8"/>
  <c r="D54" i="8"/>
  <c r="C54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R35" i="8"/>
  <c r="Q35" i="8"/>
  <c r="P35" i="8"/>
  <c r="O35" i="8"/>
  <c r="N35" i="8"/>
  <c r="M35" i="8"/>
  <c r="L35" i="8"/>
  <c r="K35" i="8"/>
  <c r="J35" i="8"/>
  <c r="I35" i="8"/>
  <c r="H35" i="8"/>
  <c r="H24" i="8" s="1"/>
  <c r="G35" i="8"/>
  <c r="G24" i="8" s="1"/>
  <c r="F35" i="8"/>
  <c r="E35" i="8"/>
  <c r="D35" i="8"/>
  <c r="C35" i="8"/>
  <c r="C24" i="8" s="1"/>
  <c r="R24" i="8"/>
  <c r="Q24" i="8"/>
  <c r="P24" i="8"/>
  <c r="O24" i="8"/>
  <c r="M24" i="8"/>
  <c r="K24" i="8"/>
  <c r="I24" i="8"/>
  <c r="E24" i="8"/>
  <c r="D24" i="8"/>
  <c r="R22" i="8"/>
  <c r="Q22" i="8"/>
  <c r="P22" i="8"/>
  <c r="O22" i="8"/>
  <c r="N22" i="8"/>
  <c r="N3" i="8" s="1"/>
  <c r="M22" i="8"/>
  <c r="M3" i="8" s="1"/>
  <c r="L22" i="8"/>
  <c r="K22" i="8"/>
  <c r="J22" i="8"/>
  <c r="I22" i="8"/>
  <c r="I3" i="8" s="1"/>
  <c r="H22" i="8"/>
  <c r="G22" i="8"/>
  <c r="G3" i="8" s="1"/>
  <c r="F22" i="8"/>
  <c r="F3" i="8" s="1"/>
  <c r="E22" i="8"/>
  <c r="E3" i="8" s="1"/>
  <c r="D22" i="8"/>
  <c r="C2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R3" i="8"/>
  <c r="Q3" i="8"/>
  <c r="P3" i="8"/>
  <c r="O3" i="8"/>
  <c r="L3" i="8"/>
  <c r="K3" i="8"/>
  <c r="J3" i="8"/>
  <c r="H3" i="8"/>
  <c r="D3" i="8"/>
  <c r="C3" i="8"/>
  <c r="AO58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AP47" i="5"/>
  <c r="AO47" i="5"/>
  <c r="AN47" i="5"/>
  <c r="AM47" i="5"/>
  <c r="AL47" i="5"/>
  <c r="AK47" i="5"/>
  <c r="AJ47" i="5"/>
  <c r="AI47" i="5"/>
  <c r="AH47" i="5"/>
  <c r="AG47" i="5"/>
  <c r="AF47" i="5"/>
  <c r="AE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AP20" i="5"/>
  <c r="AP32" i="5" s="1"/>
  <c r="AP37" i="5" s="1"/>
  <c r="AO20" i="5"/>
  <c r="AO32" i="5" s="1"/>
  <c r="AO37" i="5" s="1"/>
  <c r="AN20" i="5"/>
  <c r="AN32" i="5" s="1"/>
  <c r="AN37" i="5" s="1"/>
  <c r="AM20" i="5"/>
  <c r="AM32" i="5" s="1"/>
  <c r="AM37" i="5" s="1"/>
  <c r="AL20" i="5"/>
  <c r="AL32" i="5" s="1"/>
  <c r="AL37" i="5" s="1"/>
  <c r="AK20" i="5"/>
  <c r="AK32" i="5" s="1"/>
  <c r="AK37" i="5" s="1"/>
  <c r="AJ20" i="5"/>
  <c r="AJ32" i="5" s="1"/>
  <c r="AJ37" i="5" s="1"/>
  <c r="AI20" i="5"/>
  <c r="AI32" i="5" s="1"/>
  <c r="AI37" i="5" s="1"/>
  <c r="AH20" i="5"/>
  <c r="AH32" i="5" s="1"/>
  <c r="AH37" i="5" s="1"/>
  <c r="AG20" i="5"/>
  <c r="AG32" i="5" s="1"/>
  <c r="AG37" i="5" s="1"/>
  <c r="AF20" i="5"/>
  <c r="AF32" i="5" s="1"/>
  <c r="AF37" i="5" s="1"/>
  <c r="AE20" i="5"/>
  <c r="AE32" i="5" s="1"/>
  <c r="AE37" i="5" s="1"/>
  <c r="AD20" i="5"/>
  <c r="AD32" i="5" s="1"/>
  <c r="AD37" i="5" s="1"/>
  <c r="AC20" i="5"/>
  <c r="AC32" i="5" s="1"/>
  <c r="AC37" i="5" s="1"/>
  <c r="AB20" i="5"/>
  <c r="AB32" i="5" s="1"/>
  <c r="AB37" i="5" s="1"/>
  <c r="AA20" i="5"/>
  <c r="AA32" i="5" s="1"/>
  <c r="AA37" i="5" s="1"/>
  <c r="Z20" i="5"/>
  <c r="Z32" i="5" s="1"/>
  <c r="Z37" i="5" s="1"/>
  <c r="Y20" i="5"/>
  <c r="Y32" i="5" s="1"/>
  <c r="Y37" i="5" s="1"/>
  <c r="X20" i="5"/>
  <c r="X32" i="5" s="1"/>
  <c r="X37" i="5" s="1"/>
  <c r="W20" i="5"/>
  <c r="W32" i="5" s="1"/>
  <c r="W37" i="5" s="1"/>
  <c r="V20" i="5"/>
  <c r="V32" i="5" s="1"/>
  <c r="V37" i="5" s="1"/>
  <c r="U20" i="5"/>
  <c r="U32" i="5" s="1"/>
  <c r="U37" i="5" s="1"/>
  <c r="T20" i="5"/>
  <c r="T32" i="5" s="1"/>
  <c r="T37" i="5" s="1"/>
  <c r="S20" i="5"/>
  <c r="S32" i="5" s="1"/>
  <c r="S37" i="5" s="1"/>
  <c r="R20" i="5"/>
  <c r="R32" i="5" s="1"/>
  <c r="R37" i="5" s="1"/>
  <c r="Q20" i="5"/>
  <c r="Q32" i="5" s="1"/>
  <c r="Q37" i="5" s="1"/>
  <c r="P20" i="5"/>
  <c r="P32" i="5" s="1"/>
  <c r="P37" i="5" s="1"/>
  <c r="O20" i="5"/>
  <c r="O32" i="5" s="1"/>
  <c r="O37" i="5" s="1"/>
  <c r="N20" i="5"/>
  <c r="N32" i="5" s="1"/>
  <c r="N37" i="5" s="1"/>
  <c r="M20" i="5"/>
  <c r="M32" i="5" s="1"/>
  <c r="M37" i="5" s="1"/>
  <c r="L20" i="5"/>
  <c r="L32" i="5" s="1"/>
  <c r="L37" i="5" s="1"/>
  <c r="K20" i="5"/>
  <c r="K32" i="5" s="1"/>
  <c r="K37" i="5" s="1"/>
  <c r="J20" i="5"/>
  <c r="J32" i="5" s="1"/>
  <c r="J37" i="5" s="1"/>
  <c r="I20" i="5"/>
  <c r="I32" i="5" s="1"/>
  <c r="I37" i="5" s="1"/>
  <c r="H20" i="5"/>
  <c r="H32" i="5" s="1"/>
  <c r="H37" i="5" s="1"/>
  <c r="G20" i="5"/>
  <c r="G32" i="5" s="1"/>
  <c r="G37" i="5" s="1"/>
  <c r="F20" i="5"/>
  <c r="F32" i="5" s="1"/>
  <c r="F37" i="5" s="1"/>
  <c r="E20" i="5"/>
  <c r="E32" i="5" s="1"/>
  <c r="E37" i="5" s="1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AP41" i="4"/>
  <c r="AO41" i="4"/>
  <c r="AN41" i="4"/>
  <c r="AM41" i="4"/>
  <c r="AL41" i="4"/>
  <c r="AK41" i="4"/>
  <c r="AK24" i="4" s="1"/>
  <c r="AJ41" i="4"/>
  <c r="AI41" i="4"/>
  <c r="AH41" i="4"/>
  <c r="AG41" i="4"/>
  <c r="AF41" i="4"/>
  <c r="AE41" i="4"/>
  <c r="AD41" i="4"/>
  <c r="AD24" i="4" s="1"/>
  <c r="AC41" i="4"/>
  <c r="AC24" i="4" s="1"/>
  <c r="AB41" i="4"/>
  <c r="AA41" i="4"/>
  <c r="Z41" i="4"/>
  <c r="Y41" i="4"/>
  <c r="X41" i="4"/>
  <c r="W41" i="4"/>
  <c r="V41" i="4"/>
  <c r="U41" i="4"/>
  <c r="U24" i="4" s="1"/>
  <c r="T41" i="4"/>
  <c r="S41" i="4"/>
  <c r="R41" i="4"/>
  <c r="Q41" i="4"/>
  <c r="P41" i="4"/>
  <c r="O41" i="4"/>
  <c r="N41" i="4"/>
  <c r="N24" i="4" s="1"/>
  <c r="M41" i="4"/>
  <c r="M24" i="4" s="1"/>
  <c r="L41" i="4"/>
  <c r="K41" i="4"/>
  <c r="J41" i="4"/>
  <c r="I41" i="4"/>
  <c r="H41" i="4"/>
  <c r="G41" i="4"/>
  <c r="F41" i="4"/>
  <c r="F24" i="4" s="1"/>
  <c r="E41" i="4"/>
  <c r="E24" i="4" s="1"/>
  <c r="D41" i="4"/>
  <c r="C41" i="4"/>
  <c r="AP34" i="4"/>
  <c r="AO34" i="4"/>
  <c r="AN34" i="4"/>
  <c r="AN24" i="4" s="1"/>
  <c r="AM34" i="4"/>
  <c r="AM24" i="4" s="1"/>
  <c r="AL34" i="4"/>
  <c r="AK34" i="4"/>
  <c r="AJ34" i="4"/>
  <c r="AI34" i="4"/>
  <c r="AI24" i="4" s="1"/>
  <c r="AH34" i="4"/>
  <c r="AH24" i="4" s="1"/>
  <c r="AG34" i="4"/>
  <c r="AF34" i="4"/>
  <c r="AF24" i="4" s="1"/>
  <c r="AE34" i="4"/>
  <c r="AE24" i="4" s="1"/>
  <c r="AD34" i="4"/>
  <c r="AC34" i="4"/>
  <c r="AB34" i="4"/>
  <c r="AA34" i="4"/>
  <c r="AA24" i="4" s="1"/>
  <c r="Z34" i="4"/>
  <c r="Z24" i="4" s="1"/>
  <c r="Y34" i="4"/>
  <c r="X34" i="4"/>
  <c r="X24" i="4" s="1"/>
  <c r="W34" i="4"/>
  <c r="W24" i="4" s="1"/>
  <c r="V34" i="4"/>
  <c r="U34" i="4"/>
  <c r="T34" i="4"/>
  <c r="S34" i="4"/>
  <c r="S24" i="4" s="1"/>
  <c r="R34" i="4"/>
  <c r="R24" i="4" s="1"/>
  <c r="Q34" i="4"/>
  <c r="P34" i="4"/>
  <c r="O34" i="4"/>
  <c r="O24" i="4" s="1"/>
  <c r="N34" i="4"/>
  <c r="M34" i="4"/>
  <c r="L34" i="4"/>
  <c r="K34" i="4"/>
  <c r="K24" i="4" s="1"/>
  <c r="J34" i="4"/>
  <c r="J24" i="4" s="1"/>
  <c r="I34" i="4"/>
  <c r="H34" i="4"/>
  <c r="H24" i="4" s="1"/>
  <c r="G34" i="4"/>
  <c r="G24" i="4" s="1"/>
  <c r="F34" i="4"/>
  <c r="E34" i="4"/>
  <c r="D34" i="4"/>
  <c r="C34" i="4"/>
  <c r="C24" i="4" s="1"/>
  <c r="AP24" i="4"/>
  <c r="AO24" i="4"/>
  <c r="AL24" i="4"/>
  <c r="AJ24" i="4"/>
  <c r="AG24" i="4"/>
  <c r="AB24" i="4"/>
  <c r="Y24" i="4"/>
  <c r="V24" i="4"/>
  <c r="T24" i="4"/>
  <c r="Q24" i="4"/>
  <c r="L24" i="4"/>
  <c r="I24" i="4"/>
  <c r="D24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AP12" i="4"/>
  <c r="AO12" i="4"/>
  <c r="AN12" i="4"/>
  <c r="AM12" i="4"/>
  <c r="AL12" i="4"/>
  <c r="AK12" i="4"/>
  <c r="AK3" i="4" s="1"/>
  <c r="AJ12" i="4"/>
  <c r="AI12" i="4"/>
  <c r="AI3" i="4" s="1"/>
  <c r="AH12" i="4"/>
  <c r="AH3" i="4" s="1"/>
  <c r="AG12" i="4"/>
  <c r="AF12" i="4"/>
  <c r="AF3" i="4" s="1"/>
  <c r="AE12" i="4"/>
  <c r="AD12" i="4"/>
  <c r="AC12" i="4"/>
  <c r="AB12" i="4"/>
  <c r="AA12" i="4"/>
  <c r="AA3" i="4" s="1"/>
  <c r="Z12" i="4"/>
  <c r="Y12" i="4"/>
  <c r="X12" i="4"/>
  <c r="X3" i="4" s="1"/>
  <c r="W12" i="4"/>
  <c r="V12" i="4"/>
  <c r="U12" i="4"/>
  <c r="T12" i="4"/>
  <c r="S12" i="4"/>
  <c r="S3" i="4" s="1"/>
  <c r="R12" i="4"/>
  <c r="Q12" i="4"/>
  <c r="Q3" i="4" s="1"/>
  <c r="P12" i="4"/>
  <c r="O12" i="4"/>
  <c r="N12" i="4"/>
  <c r="M12" i="4"/>
  <c r="L12" i="4"/>
  <c r="K12" i="4"/>
  <c r="K3" i="4" s="1"/>
  <c r="J12" i="4"/>
  <c r="J3" i="4" s="1"/>
  <c r="I12" i="4"/>
  <c r="H12" i="4"/>
  <c r="H3" i="4" s="1"/>
  <c r="G12" i="4"/>
  <c r="F12" i="4"/>
  <c r="E12" i="4"/>
  <c r="E3" i="4" s="1"/>
  <c r="D12" i="4"/>
  <c r="C12" i="4"/>
  <c r="AP3" i="4"/>
  <c r="AO3" i="4"/>
  <c r="AN3" i="4"/>
  <c r="AL3" i="4"/>
  <c r="AJ3" i="4"/>
  <c r="AD3" i="4"/>
  <c r="AC3" i="4"/>
  <c r="AB3" i="4"/>
  <c r="Z3" i="4"/>
  <c r="V3" i="4"/>
  <c r="U3" i="4"/>
  <c r="T3" i="4"/>
  <c r="R3" i="4"/>
  <c r="N3" i="4"/>
  <c r="M3" i="4"/>
  <c r="L3" i="4"/>
  <c r="F3" i="4"/>
  <c r="D3" i="4"/>
  <c r="K59" i="9" l="1"/>
  <c r="K62" i="9" s="1"/>
  <c r="J61" i="9" s="1"/>
  <c r="C59" i="9"/>
  <c r="N24" i="8"/>
  <c r="F24" i="8"/>
  <c r="AJ56" i="5"/>
  <c r="G56" i="5"/>
  <c r="O56" i="5"/>
  <c r="W56" i="5"/>
  <c r="AE56" i="5"/>
  <c r="AM56" i="5"/>
  <c r="H56" i="5"/>
  <c r="P56" i="5"/>
  <c r="X56" i="5"/>
  <c r="AF56" i="5"/>
  <c r="AN56" i="5"/>
  <c r="P24" i="4"/>
  <c r="G3" i="4"/>
  <c r="P3" i="4"/>
  <c r="AG3" i="4"/>
  <c r="AM3" i="4"/>
  <c r="O3" i="4"/>
  <c r="C3" i="4"/>
  <c r="W3" i="4"/>
  <c r="AE3" i="4"/>
  <c r="Y3" i="4"/>
  <c r="I3" i="4"/>
  <c r="F33" i="9"/>
  <c r="F39" i="9" s="1"/>
  <c r="F59" i="9" s="1"/>
  <c r="D56" i="5"/>
  <c r="L56" i="5"/>
  <c r="T56" i="5"/>
  <c r="AB56" i="5"/>
  <c r="I56" i="5"/>
  <c r="Q56" i="5"/>
  <c r="Y56" i="5"/>
  <c r="AG56" i="5"/>
  <c r="AO56" i="5"/>
  <c r="AO59" i="5" s="1"/>
  <c r="AN58" i="5" s="1"/>
  <c r="J56" i="5"/>
  <c r="R56" i="5"/>
  <c r="Z56" i="5"/>
  <c r="AH56" i="5"/>
  <c r="AP56" i="5"/>
  <c r="AP58" i="5" s="1"/>
  <c r="K56" i="5"/>
  <c r="S56" i="5"/>
  <c r="AA56" i="5"/>
  <c r="AI56" i="5"/>
  <c r="G59" i="9"/>
  <c r="D59" i="9"/>
  <c r="L59" i="9"/>
  <c r="L62" i="9" s="1"/>
  <c r="H59" i="9"/>
  <c r="E56" i="5"/>
  <c r="M56" i="5"/>
  <c r="U56" i="5"/>
  <c r="AC56" i="5"/>
  <c r="AK56" i="5"/>
  <c r="E59" i="9"/>
  <c r="M59" i="9"/>
  <c r="M62" i="9" s="1"/>
  <c r="I59" i="9"/>
  <c r="F56" i="5"/>
  <c r="N56" i="5"/>
  <c r="V56" i="5"/>
  <c r="AD56" i="5"/>
  <c r="AL56" i="5"/>
  <c r="N59" i="9"/>
  <c r="N62" i="9" s="1"/>
  <c r="J59" i="9"/>
  <c r="J62" i="9" l="1"/>
  <c r="I61" i="9" s="1"/>
  <c r="I62" i="9" s="1"/>
  <c r="H61" i="9" s="1"/>
  <c r="H62" i="9" s="1"/>
  <c r="G61" i="9" s="1"/>
  <c r="G62" i="9" s="1"/>
  <c r="F61" i="9" s="1"/>
  <c r="F62" i="9" s="1"/>
  <c r="E61" i="9" s="1"/>
  <c r="E62" i="9" s="1"/>
  <c r="D61" i="9" s="1"/>
  <c r="D62" i="9" s="1"/>
  <c r="C61" i="9" s="1"/>
  <c r="C62" i="9" s="1"/>
  <c r="B61" i="9" s="1"/>
  <c r="B62" i="9" s="1"/>
  <c r="AN59" i="5"/>
  <c r="AM58" i="5" s="1"/>
  <c r="AM59" i="5" s="1"/>
  <c r="AL58" i="5" s="1"/>
  <c r="AL59" i="5" s="1"/>
  <c r="AK58" i="5" s="1"/>
  <c r="AK59" i="5" s="1"/>
  <c r="AJ58" i="5" s="1"/>
  <c r="AJ59" i="5" s="1"/>
  <c r="AI58" i="5" s="1"/>
  <c r="AI59" i="5" s="1"/>
  <c r="AH58" i="5" s="1"/>
  <c r="AH59" i="5" s="1"/>
  <c r="AG58" i="5" s="1"/>
  <c r="AG59" i="5" s="1"/>
  <c r="AF58" i="5" s="1"/>
  <c r="AF59" i="5" s="1"/>
  <c r="AE58" i="5" s="1"/>
  <c r="AE59" i="5" s="1"/>
  <c r="AD58" i="5" s="1"/>
  <c r="AD59" i="5" s="1"/>
  <c r="AC58" i="5" s="1"/>
  <c r="AC59" i="5" s="1"/>
  <c r="AB58" i="5" s="1"/>
  <c r="AB59" i="5" s="1"/>
  <c r="AA58" i="5" s="1"/>
  <c r="AA59" i="5" s="1"/>
  <c r="Z58" i="5" s="1"/>
  <c r="Z59" i="5" s="1"/>
  <c r="Y58" i="5" s="1"/>
  <c r="Y59" i="5" s="1"/>
  <c r="X58" i="5" s="1"/>
  <c r="X59" i="5" s="1"/>
  <c r="W58" i="5" s="1"/>
  <c r="W59" i="5" s="1"/>
  <c r="V58" i="5" s="1"/>
  <c r="V59" i="5" s="1"/>
  <c r="U58" i="5" s="1"/>
  <c r="U59" i="5" s="1"/>
  <c r="T58" i="5" s="1"/>
  <c r="T59" i="5" s="1"/>
  <c r="S58" i="5" s="1"/>
  <c r="S59" i="5" s="1"/>
  <c r="R58" i="5" s="1"/>
  <c r="R59" i="5" s="1"/>
  <c r="Q58" i="5" s="1"/>
  <c r="Q59" i="5" s="1"/>
  <c r="P58" i="5" s="1"/>
  <c r="P59" i="5" s="1"/>
  <c r="O58" i="5" s="1"/>
  <c r="O59" i="5" s="1"/>
  <c r="N58" i="5" s="1"/>
  <c r="N59" i="5" s="1"/>
  <c r="M58" i="5" s="1"/>
  <c r="M59" i="5" s="1"/>
  <c r="L58" i="5" s="1"/>
  <c r="L59" i="5" s="1"/>
  <c r="K58" i="5" s="1"/>
  <c r="K59" i="5" s="1"/>
  <c r="J58" i="5" s="1"/>
  <c r="J59" i="5" s="1"/>
  <c r="I58" i="5" s="1"/>
  <c r="I59" i="5" s="1"/>
  <c r="H58" i="5" s="1"/>
  <c r="H59" i="5" s="1"/>
  <c r="G58" i="5" s="1"/>
  <c r="G59" i="5" s="1"/>
  <c r="F58" i="5" s="1"/>
  <c r="F59" i="5" s="1"/>
  <c r="E58" i="5" s="1"/>
  <c r="E59" i="5" s="1"/>
  <c r="D58" i="5" s="1"/>
  <c r="D59" i="5" s="1"/>
  <c r="C58" i="5" s="1"/>
  <c r="C59" i="5" s="1"/>
  <c r="B58" i="5" s="1"/>
  <c r="B59" i="5" s="1"/>
</calcChain>
</file>

<file path=xl/sharedStrings.xml><?xml version="1.0" encoding="utf-8"?>
<sst xmlns="http://schemas.openxmlformats.org/spreadsheetml/2006/main" count="618" uniqueCount="205">
  <si>
    <t>4T21</t>
  </si>
  <si>
    <t>3T21</t>
  </si>
  <si>
    <t>2T21</t>
  </si>
  <si>
    <t>1T21</t>
  </si>
  <si>
    <t>4T20</t>
  </si>
  <si>
    <t>3T20</t>
  </si>
  <si>
    <t>2T20</t>
  </si>
  <si>
    <t>1T20</t>
  </si>
  <si>
    <t>4T19</t>
  </si>
  <si>
    <t>3T19**</t>
  </si>
  <si>
    <t>2T19</t>
  </si>
  <si>
    <t>1T19</t>
  </si>
  <si>
    <t>4T18</t>
  </si>
  <si>
    <t>3T18</t>
  </si>
  <si>
    <t>2T18</t>
  </si>
  <si>
    <t>1T18</t>
  </si>
  <si>
    <t>4T17</t>
  </si>
  <si>
    <t>3T17</t>
  </si>
  <si>
    <t>2T17</t>
  </si>
  <si>
    <t>1T17</t>
  </si>
  <si>
    <t>4T16</t>
  </si>
  <si>
    <t>3T16</t>
  </si>
  <si>
    <t>2T16</t>
  </si>
  <si>
    <t>1T16</t>
  </si>
  <si>
    <t>4T15</t>
  </si>
  <si>
    <t>3T15</t>
  </si>
  <si>
    <t>2T15</t>
  </si>
  <si>
    <t>1T15</t>
  </si>
  <si>
    <t>4T14</t>
  </si>
  <si>
    <t>3T14</t>
  </si>
  <si>
    <t>2T14</t>
  </si>
  <si>
    <t>1T14*</t>
  </si>
  <si>
    <t>4T13</t>
  </si>
  <si>
    <t>3T13</t>
  </si>
  <si>
    <t>2T13</t>
  </si>
  <si>
    <t>1T13</t>
  </si>
  <si>
    <t>4T12</t>
  </si>
  <si>
    <t>3T12</t>
  </si>
  <si>
    <t>2T12</t>
  </si>
  <si>
    <t>1T12</t>
  </si>
  <si>
    <t>Receita bruta de vendas e serviços</t>
  </si>
  <si>
    <t>Deduções</t>
  </si>
  <si>
    <t>Receita líquida de vendas e serviços</t>
  </si>
  <si>
    <t>Custo das mercadorias vendidas</t>
  </si>
  <si>
    <t>Lucro bruto</t>
  </si>
  <si>
    <t>Despesas</t>
  </si>
  <si>
    <t>Gerais e administrativas</t>
  </si>
  <si>
    <t>Outras despesas operacionais, líquidas</t>
  </si>
  <si>
    <t>Despesas operacionais</t>
  </si>
  <si>
    <t>EBITDA</t>
  </si>
  <si>
    <t>Depreciação e Amortização</t>
  </si>
  <si>
    <t>Lucro operacional antes do resultado financeiro</t>
  </si>
  <si>
    <t>Despesas financeiras</t>
  </si>
  <si>
    <t>Receitas financeiras</t>
  </si>
  <si>
    <t>Despesas / Receitas Financeiras</t>
  </si>
  <si>
    <t>Equivalência Patrimonial</t>
  </si>
  <si>
    <t>Lucro antes do IR e da contribuição social</t>
  </si>
  <si>
    <t>Imposto de renda e contribuição social</t>
  </si>
  <si>
    <t>Lucro líquido do exercício</t>
  </si>
  <si>
    <t>**Ajustado para considerar as operações da Onofre somente após suas respectivas integrações. As lojas foram incluídas de agosto em diante, enquanto a operação de e-commerce e as estruturas corporativa e de logística foram excluídas nesse trimestre.</t>
  </si>
  <si>
    <t>3T19</t>
  </si>
  <si>
    <t>Circulante</t>
  </si>
  <si>
    <t>Caixa e Equivalentes de Caixa</t>
  </si>
  <si>
    <t>Clientes</t>
  </si>
  <si>
    <t>Estoques</t>
  </si>
  <si>
    <t>Tributos a Recuperar</t>
  </si>
  <si>
    <t>Outras Contas a Receber</t>
  </si>
  <si>
    <t>Despesas Antecipadas</t>
  </si>
  <si>
    <t>Subtotal</t>
  </si>
  <si>
    <t>Não Circulante</t>
  </si>
  <si>
    <t>Depósitos Judiciais</t>
  </si>
  <si>
    <t>IR e Contribuição Social Diferidos</t>
  </si>
  <si>
    <t>Outros Créditos</t>
  </si>
  <si>
    <t>Investimentos</t>
  </si>
  <si>
    <t>Imobilizado</t>
  </si>
  <si>
    <t>Intangível</t>
  </si>
  <si>
    <t>Fornecedores</t>
  </si>
  <si>
    <t>Empréstimos e Financiamentos</t>
  </si>
  <si>
    <t>Salários e Encargos Sociais</t>
  </si>
  <si>
    <t>Impostos, Taxas e Contribuições</t>
  </si>
  <si>
    <t>Dividendo e Juros Sobre o Capital Próprio</t>
  </si>
  <si>
    <t>Provisão para Demandas Judiciais</t>
  </si>
  <si>
    <t>Outras Contas a Pagar</t>
  </si>
  <si>
    <t>Outras Obrigações</t>
  </si>
  <si>
    <t>Patrimônio Líquido</t>
  </si>
  <si>
    <t>Capital Social</t>
  </si>
  <si>
    <t>Reservas de Capital</t>
  </si>
  <si>
    <t>Reserva de Reavaliação</t>
  </si>
  <si>
    <t>Reservas de Lucros</t>
  </si>
  <si>
    <t>Lucros Acumulados</t>
  </si>
  <si>
    <t>Ajustes de Avaliação Patrimonial</t>
  </si>
  <si>
    <t>Participação de Não Controladores</t>
  </si>
  <si>
    <t>Dividendo Adicional Proposto</t>
  </si>
  <si>
    <t>1T15*</t>
  </si>
  <si>
    <t>1T14</t>
  </si>
  <si>
    <t>Lucro antes do Imposto de Renda e da Contribuição Social</t>
  </si>
  <si>
    <t>Ajustes</t>
  </si>
  <si>
    <t>Depreciações e amortizações</t>
  </si>
  <si>
    <t>Plano de remuneração com ações restritas, líquido</t>
  </si>
  <si>
    <t>Juros sobre opção de compra de ações adicionais</t>
  </si>
  <si>
    <t>Resultado na venda ou baixa do ativo imobilizado e intangível</t>
  </si>
  <si>
    <t>Provisão (reversão) para demandas judiciais</t>
  </si>
  <si>
    <t>Provisão (reversão) para perdas no estoque</t>
  </si>
  <si>
    <t>Provisão (reversão) para créditos de liquidação duvidosa</t>
  </si>
  <si>
    <t>Provisão (reversão) para encerramento de lojas</t>
  </si>
  <si>
    <t>Despesas de juros</t>
  </si>
  <si>
    <t>Amortizações do custo de transação de financiamentos</t>
  </si>
  <si>
    <t>Resultado de Equivalência Patrimonial</t>
  </si>
  <si>
    <t>Ganho adquirido em combinação de negócio</t>
  </si>
  <si>
    <t>Provisão (Reversão) Perdas estimadas em outros ativos</t>
  </si>
  <si>
    <t>Desconto sobre locação de imóveis</t>
  </si>
  <si>
    <t>Variações nos ativos e passivos</t>
  </si>
  <si>
    <t>Clientes e outras contas a receber</t>
  </si>
  <si>
    <t>Outros ativos circulantes</t>
  </si>
  <si>
    <t>Ativos no realizável a longo prazo</t>
  </si>
  <si>
    <t>Salários e encargos sociais</t>
  </si>
  <si>
    <t>Impostos, taxas e contribuições</t>
  </si>
  <si>
    <t>Aluguéis a pagar</t>
  </si>
  <si>
    <t>Caixa proveniente das operações</t>
  </si>
  <si>
    <t>Juros pagos</t>
  </si>
  <si>
    <t>Imposto de renda e contribuição social pagos</t>
  </si>
  <si>
    <t>Demandas judiciais pagas</t>
  </si>
  <si>
    <t>Caixa líquido proveniente das (aplicado nas) atividades operacionais</t>
  </si>
  <si>
    <t>Fluxos de caixa das atividades de investimentos</t>
  </si>
  <si>
    <t>Caixa adquirido em combinação de negócio</t>
  </si>
  <si>
    <t>Aquisição de controlada</t>
  </si>
  <si>
    <t>Aquisições de imobilizado e intangível</t>
  </si>
  <si>
    <t>Recebimentos por vendas de imobilizados</t>
  </si>
  <si>
    <t>Aquisição e aporte de capital em investidas, líquido</t>
  </si>
  <si>
    <t>Empréstimos concedidos a controladas</t>
  </si>
  <si>
    <t>Caixa da empresa incorporada</t>
  </si>
  <si>
    <t>Caixa líquido aplicado nas atividades de investimentos</t>
  </si>
  <si>
    <t>Fluxos de caixa das atividades de financiamentos</t>
  </si>
  <si>
    <t>Empréstimos e financiamentos tomados</t>
  </si>
  <si>
    <t>Pagamentos de empréstimos e financiamentos</t>
  </si>
  <si>
    <t>Recompra de ações</t>
  </si>
  <si>
    <t>Juros sobre capital próprio e dividendo pagos</t>
  </si>
  <si>
    <t>Caixa líquido proveniente das atividades de financiamentos</t>
  </si>
  <si>
    <t>Aumento (redução) líquido de caixa e equivalentes de caixa</t>
  </si>
  <si>
    <t>Caixa e equivalentes de caixa no início do exercício</t>
  </si>
  <si>
    <t>Caixa e equivalentes de caixa no fim do exercício</t>
  </si>
  <si>
    <t>Arrendamentos Financeiros a Pagar</t>
  </si>
  <si>
    <t>Despesas de juros - Arrendamento Mercantil</t>
  </si>
  <si>
    <t>Juros Pagos - Arrendamento Mercantil</t>
  </si>
  <si>
    <t>Pagamentos de Arrendamento Mercantil</t>
  </si>
  <si>
    <t>RD Farmácias</t>
  </si>
  <si>
    <t>4Bio</t>
  </si>
  <si>
    <t>Crescimento total consolidado</t>
  </si>
  <si>
    <t>Mesmas Lojas - Varejo</t>
  </si>
  <si>
    <t>Lojas Maduras - Varejo</t>
  </si>
  <si>
    <t>Farmácias</t>
  </si>
  <si>
    <t>Madura</t>
  </si>
  <si>
    <t>Ano 3</t>
  </si>
  <si>
    <t>Ano 2</t>
  </si>
  <si>
    <t>Ano 1</t>
  </si>
  <si>
    <t>Total</t>
  </si>
  <si>
    <t>Droga Raia</t>
  </si>
  <si>
    <t>Drogasil</t>
  </si>
  <si>
    <t>Unidades 4Bio</t>
  </si>
  <si>
    <t>Brasil</t>
  </si>
  <si>
    <t>Ano anterior*</t>
  </si>
  <si>
    <t>Variação</t>
  </si>
  <si>
    <t>São Paulo</t>
  </si>
  <si>
    <t>Sudeste (ex-SP)</t>
  </si>
  <si>
    <t>Centro Oeste</t>
  </si>
  <si>
    <t>Sul</t>
  </si>
  <si>
    <t>Nordeste</t>
  </si>
  <si>
    <t>Norte</t>
  </si>
  <si>
    <t>Ano 4</t>
  </si>
  <si>
    <t>Ano 5</t>
  </si>
  <si>
    <t>Dividendos por ação*</t>
  </si>
  <si>
    <t>Proventos totais por ação*</t>
  </si>
  <si>
    <t>Payout</t>
  </si>
  <si>
    <t>Indicadores</t>
  </si>
  <si>
    <t>Crescimento Receita Bruta</t>
  </si>
  <si>
    <t>Market Share</t>
  </si>
  <si>
    <t>Balanço Patrimonial IAS 17 (R$ mil)</t>
  </si>
  <si>
    <t>DRE Consolidado Ajustado IAS 17 (R$ mil)</t>
  </si>
  <si>
    <t>DRE Consolidado IAS 17 (R$ mil)</t>
  </si>
  <si>
    <t>Fluxo de Caixa IAS 17 (R$ mil)</t>
  </si>
  <si>
    <t>Juros sobre Capital Próprio (R$ milhões)</t>
  </si>
  <si>
    <t>Juros sobre Capital Próprio por ação*</t>
  </si>
  <si>
    <t>Dividendos  (R$ milhões)</t>
  </si>
  <si>
    <t>Proventos totais (R$ milhões)</t>
  </si>
  <si>
    <t>Lucro Líquido (R$ milhões)</t>
  </si>
  <si>
    <t>Proventos Provisionados</t>
  </si>
  <si>
    <t>Curva de Maturação</t>
  </si>
  <si>
    <t>Fluxo de Caixa IFRS 16 (R$ mil)</t>
  </si>
  <si>
    <t>Balanço Patrimonial IFRS 16 (R$ mil)</t>
  </si>
  <si>
    <t>DRE Consolidado IFRS 16 (R$ mil)</t>
  </si>
  <si>
    <t>DRE Consolidado Ajustado IFRS 16 (R$ mil)</t>
  </si>
  <si>
    <t>Vendas</t>
  </si>
  <si>
    <t>1T22</t>
  </si>
  <si>
    <t>Receita Bruta
(% da maturidade)</t>
  </si>
  <si>
    <t>Margem de Contribuição
(% da receita bruta)</t>
  </si>
  <si>
    <t>Ativo</t>
  </si>
  <si>
    <t>Passivo e Patrimônio Líquido</t>
  </si>
  <si>
    <t>*Inclui 4Bio a partir do 1T14.</t>
  </si>
  <si>
    <t>*Inclui 4Bio a partir do 1T15.</t>
  </si>
  <si>
    <t>*3T19: ajustado (considera operação das lojas Onofre de agosto em diante). Pelo fato de entrarem na base como "Ano 1", não afeta o crescimento das mesmas lojas.</t>
  </si>
  <si>
    <t>*Dados atuais. A base da IQVIA sofre alterações retroativas com a inclusão/remoção de parceiros informantes e SKUs acompanhados, dados para o ano anterior podem ser diferentes em comparação com consultas realizadas no passado.</t>
  </si>
  <si>
    <t>*Valores ajustados (contemplam o desdobramento realizado no 3T20). A distribuição por ação é calculada sem considerar as ações em tesouraria.</t>
  </si>
  <si>
    <t>3T19*</t>
  </si>
  <si>
    <t>*Ajustado para considerar as operações da Onofre somente após suas respectivas integrações. As lojas foram incluídas de agosto em diante, enquanto a operação de e-commerce e as estruturas corporativa e de logística foram excluídas nesse trimestre.</t>
  </si>
  <si>
    <t>Fonte: IQVIA.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</si>
</sst>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0">
    <numFmt numFmtId="5" formatCode="&quot;R$&quot;\ #,##0;\-&quot;R$&quot;\ #,##0"/>
    <numFmt numFmtId="6" formatCode="&quot;R$&quot;\ #,##0;[Red]\-&quot;R$&quot;\ #,##0"/>
    <numFmt numFmtId="8" formatCode="&quot;R$&quot;\ #,##0.00;[Red]\-&quot;R$&quot;\ #,##0.00"/>
    <numFmt numFmtId="42" formatCode="_-&quot;R$&quot;\ * #,##0_-;\-&quot;R$&quot;\ * #,##0_-;_-&quot;R$&quot;\ * &quot;-&quot;_-;_-@_-"/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#,##0;\(#,##0\)"/>
    <numFmt numFmtId="166" formatCode="0.0"/>
    <numFmt numFmtId="167" formatCode="0.0%"/>
    <numFmt numFmtId="168" formatCode="\+0.0\ &quot;pp&quot;;\-0.0\ &quot;pp&quot;;&quot;-&quot;"/>
    <numFmt numFmtId="169" formatCode="#,##0.0;\-#,##0.0;&quot;-&quot;"/>
    <numFmt numFmtId="170" formatCode="0.0000;\-0.0000;&quot;-&quot;"/>
    <numFmt numFmtId="171" formatCode="#,###\-"/>
    <numFmt numFmtId="172" formatCode="#,##0%"/>
    <numFmt numFmtId="173" formatCode="#,##0.0%"/>
    <numFmt numFmtId="174" formatCode="0.0_)\%;\(0.0\)\%;0.0_)\%;@_)_%"/>
    <numFmt numFmtId="175" formatCode="#,##0.0_)_%;\(#,##0.0\)_%;0.0_)_%;@_)_%"/>
    <numFmt numFmtId="176" formatCode="#,##0.0_);\(#,##0.0\);#,##0.0_);@_)"/>
    <numFmt numFmtId="177" formatCode="&quot;$&quot;_(#,##0.00_);&quot;$&quot;\(#,##0.00\);&quot;$&quot;_(0.00_);@_)"/>
    <numFmt numFmtId="178" formatCode="#,##0.00_);\(#,##0.00\);0.00_);@_)"/>
    <numFmt numFmtId="179" formatCode="\€_(#,##0.00_);\€\(#,##0.00\);\€_(0.00_);@_)"/>
    <numFmt numFmtId="180" formatCode="#,##0_)\x;\(#,##0\)\x;0_)\x;@_)_x"/>
    <numFmt numFmtId="181" formatCode="#,##0_)_x;\(#,##0\)_x;0_)_x;@_)_x"/>
    <numFmt numFmtId="182" formatCode="#,##0.0&quot;x&quot;"/>
    <numFmt numFmtId="183" formatCode="0.0000"/>
    <numFmt numFmtId="184" formatCode="General_)"/>
    <numFmt numFmtId="185" formatCode="#\ ###\ ###\ ##0\ "/>
    <numFmt numFmtId="186" formatCode="0.00_);\(0.00\);0.00"/>
    <numFmt numFmtId="187" formatCode="_-&quot;$&quot;* #,##0_-;\-&quot;$&quot;* #,##0_-;_-&quot;$&quot;* &quot;-&quot;_-;_-@_-"/>
    <numFmt numFmtId="188" formatCode="_-&quot;$&quot;* #,##0.00_-;\-&quot;$&quot;* #,##0.00_-;_-&quot;$&quot;* &quot;-&quot;??_-;_-@_-"/>
    <numFmt numFmtId="189" formatCode="#,##0.00\ ;&quot; (&quot;#,##0.00\);&quot; -&quot;#\ ;@\ "/>
    <numFmt numFmtId="190" formatCode="#,#00"/>
    <numFmt numFmtId="191" formatCode="&quot;HK$&quot;#,##0"/>
    <numFmt numFmtId="192" formatCode="&quot;HK$&quot;#,##0.00"/>
    <numFmt numFmtId="193" formatCode="0.00000000"/>
    <numFmt numFmtId="194" formatCode="0.00_);\(0.00\);0.00_)"/>
    <numFmt numFmtId="195" formatCode="&quot;Cr$&quot;#,##0_);\(&quot;Cr$&quot;#,##0\)"/>
    <numFmt numFmtId="196" formatCode="&quot;Cr$&quot;#,##0_);[Red]\(&quot;Cr$&quot;#,##0\)"/>
    <numFmt numFmtId="197" formatCode="_(&quot;Cr$&quot;* #,##0_);_(&quot;Cr$&quot;* \(#,##0\);_(&quot;Cr$&quot;* &quot;-&quot;_);_(@_)"/>
    <numFmt numFmtId="198" formatCode="_(&quot;Cr$&quot;* #,##0.00_);_(&quot;Cr$&quot;* \(#,##0.00\);_(&quot;Cr$&quot;* &quot;-&quot;??_);_(@_)"/>
    <numFmt numFmtId="199" formatCode="0.000000000"/>
    <numFmt numFmtId="200" formatCode="0.00\%;\-0.00\%;0.00\%"/>
    <numFmt numFmtId="201" formatCode="%#,#00"/>
    <numFmt numFmtId="202" formatCode="#.##000"/>
    <numFmt numFmtId="203" formatCode="0.00\x;\-0.00\x;0.00\x"/>
    <numFmt numFmtId="204" formatCode="##0.00000"/>
    <numFmt numFmtId="205" formatCode="#,"/>
    <numFmt numFmtId="206" formatCode="&quot;US$&quot;#,##0"/>
    <numFmt numFmtId="207" formatCode="&quot;US$&quot;#,##0.00"/>
    <numFmt numFmtId="208" formatCode="0.00_)"/>
    <numFmt numFmtId="209" formatCode="0&quot;E&quot;"/>
    <numFmt numFmtId="210" formatCode="_(&quot;R$ &quot;* #,##0.00_);_(&quot;R$ &quot;* \(#,##0.00\);_(&quot;R$ &quot;* &quot;-&quot;??_);_(@_)"/>
    <numFmt numFmtId="211" formatCode="_ * #,##0.00_ ;_ * \-#,##0.00_ ;_ * &quot;-&quot;??_ ;_ @_ "/>
    <numFmt numFmtId="212" formatCode="0."/>
    <numFmt numFmtId="213" formatCode="0%_);\(0%\)"/>
    <numFmt numFmtId="214" formatCode="_-* #,##0.00_-;_-* \-#,##0.00_-;_-* &quot;-&quot;_-;_-* @_-"/>
    <numFmt numFmtId="215" formatCode="_-* #,##0\ &quot;DM&quot;_-;\-* #,##0\ &quot;DM&quot;_-;_-* &quot;-&quot;\ &quot;DM&quot;_-;_-@_-"/>
    <numFmt numFmtId="216" formatCode="_-* #,##0\ &quot;zł&quot;_-;\-* #,##0\ &quot;zł&quot;_-;_-* &quot;-&quot;\ &quot;zł&quot;_-;_-@_-"/>
    <numFmt numFmtId="217" formatCode="_-* #,##0.00\ &quot;zł&quot;_-;\-* #,##0.00\ &quot;zł&quot;_-;_-* &quot;-&quot;??\ &quot;zł&quot;_-;_-@_-"/>
  </numFmts>
  <fonts count="15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</font>
    <font>
      <sz val="9"/>
      <color rgb="FF4F4F4F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sz val="9"/>
      <name val="Times New Roman"/>
      <family val="1"/>
    </font>
    <font>
      <sz val="10"/>
      <color theme="1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  <family val="2"/>
    </font>
    <font>
      <sz val="10"/>
      <name val="Courier"/>
      <family val="3"/>
    </font>
    <font>
      <sz val="11"/>
      <color indexed="20"/>
      <name val="Calibri"/>
      <family val="2"/>
    </font>
    <font>
      <sz val="10"/>
      <color indexed="9"/>
      <name val="Arial"/>
      <family val="2"/>
    </font>
    <font>
      <sz val="8"/>
      <name val="SwitzerlandLight"/>
    </font>
    <font>
      <sz val="7"/>
      <name val="Times New Roman"/>
      <family val="1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10"/>
      <name val="BERNHARD"/>
    </font>
    <font>
      <sz val="10"/>
      <name val="Helv"/>
    </font>
    <font>
      <sz val="24"/>
      <name val="MS Sans Serif"/>
      <family val="2"/>
    </font>
    <font>
      <sz val="9"/>
      <name val="Arial"/>
      <family val="2"/>
    </font>
    <font>
      <sz val="7.5"/>
      <color indexed="12"/>
      <name val="Arial"/>
      <family val="2"/>
    </font>
    <font>
      <b/>
      <sz val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62"/>
      <name val="Calibri"/>
      <family val="2"/>
    </font>
    <font>
      <sz val="10"/>
      <color indexed="8"/>
      <name val="MS Sans Serif"/>
      <family val="2"/>
    </font>
    <font>
      <i/>
      <sz val="11"/>
      <color indexed="23"/>
      <name val="Calibri"/>
      <family val="2"/>
    </font>
    <font>
      <sz val="11"/>
      <name val="Arial"/>
      <family val="2"/>
    </font>
    <font>
      <b/>
      <sz val="48"/>
      <color indexed="12"/>
      <name val="Lucida Console"/>
      <family val="3"/>
    </font>
    <font>
      <sz val="10"/>
      <color indexed="18"/>
      <name val="Arial"/>
      <family val="2"/>
    </font>
    <font>
      <sz val="8"/>
      <name val="Arial"/>
      <family val="2"/>
    </font>
    <font>
      <sz val="18"/>
      <name val="Times New Roman"/>
      <family val="1"/>
    </font>
    <font>
      <sz val="8"/>
      <name val="Times New Roman"/>
      <family val="1"/>
    </font>
    <font>
      <b/>
      <sz val="11"/>
      <color indexed="56"/>
      <name val="Calibri"/>
      <family val="2"/>
    </font>
    <font>
      <sz val="9"/>
      <color indexed="12"/>
      <name val="Helv"/>
    </font>
    <font>
      <sz val="10"/>
      <name val="Times New Roman"/>
      <family val="1"/>
    </font>
    <font>
      <b/>
      <sz val="10"/>
      <name val="Arial"/>
      <family val="2"/>
    </font>
    <font>
      <sz val="8"/>
      <color indexed="8"/>
      <name val="Helv"/>
    </font>
    <font>
      <sz val="10"/>
      <color indexed="20"/>
      <name val="Times New Roman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0"/>
      <color indexed="10"/>
      <name val="MS Sans Serif"/>
      <family val="2"/>
    </font>
    <font>
      <sz val="8"/>
      <name val="Helv"/>
    </font>
    <font>
      <b/>
      <sz val="12"/>
      <color indexed="9"/>
      <name val="Arial"/>
      <family val="2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Comic Sans MS"/>
      <family val="4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sz val="12"/>
      <color indexed="49"/>
      <name val="Arial"/>
      <family val="2"/>
    </font>
    <font>
      <sz val="8"/>
      <color indexed="8"/>
      <name val="Arial"/>
      <family val="2"/>
    </font>
    <font>
      <sz val="18"/>
      <color indexed="49"/>
      <name val="Comic Sans MS"/>
      <family val="4"/>
    </font>
    <font>
      <sz val="12"/>
      <color indexed="14"/>
      <name val="Arial"/>
      <family val="2"/>
    </font>
    <font>
      <b/>
      <sz val="12"/>
      <name val="MS Sans Serif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4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Arial"/>
      <family val="2"/>
    </font>
    <font>
      <sz val="10"/>
      <name val="Century Gothic"/>
      <family val="2"/>
    </font>
    <font>
      <sz val="12"/>
      <name val="Courier"/>
      <family val="3"/>
    </font>
    <font>
      <sz val="11"/>
      <color indexed="18"/>
      <name val="Calibri"/>
      <family val="2"/>
    </font>
    <font>
      <u/>
      <sz val="8.5"/>
      <color indexed="36"/>
      <name val="MS Sans Serif"/>
      <family val="2"/>
    </font>
    <font>
      <b/>
      <sz val="12"/>
      <name val="Tahoma"/>
      <family val="2"/>
    </font>
    <font>
      <u/>
      <sz val="10"/>
      <color indexed="36"/>
      <name val="Arial"/>
      <family val="2"/>
    </font>
    <font>
      <sz val="10"/>
      <name val="Tahoma"/>
      <family val="2"/>
    </font>
    <font>
      <sz val="10"/>
      <color indexed="64"/>
      <name val="Arial"/>
      <family val="2"/>
    </font>
    <font>
      <sz val="10"/>
      <name val="SansSerif"/>
      <charset val="2"/>
    </font>
    <font>
      <sz val="10"/>
      <name val="Arial CE"/>
    </font>
    <font>
      <sz val="11"/>
      <color theme="1"/>
      <name val="Cambria"/>
      <family val="2"/>
    </font>
    <font>
      <sz val="9"/>
      <color indexed="20"/>
      <name val="Arial"/>
      <family val="2"/>
    </font>
    <font>
      <b/>
      <sz val="8.0500000000000007"/>
      <color indexed="8"/>
      <name val="Abadi MT Condensed Light"/>
      <family val="2"/>
    </font>
    <font>
      <sz val="9"/>
      <name val="SansSerif"/>
      <charset val="2"/>
    </font>
    <font>
      <b/>
      <sz val="10"/>
      <name val="Tahoma"/>
      <family val="2"/>
    </font>
    <font>
      <b/>
      <sz val="10"/>
      <color indexed="10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18"/>
      <name val="Calibri"/>
      <family val="2"/>
    </font>
    <font>
      <sz val="8"/>
      <color indexed="18"/>
      <name val="Times New Roman"/>
      <family val="1"/>
    </font>
    <font>
      <sz val="8"/>
      <name val="Calibri"/>
      <family val="2"/>
      <scheme val="minor"/>
    </font>
    <font>
      <b/>
      <sz val="18"/>
      <name val="Arial"/>
      <family val="2"/>
    </font>
    <font>
      <sz val="10"/>
      <name val="Univers (W1)"/>
    </font>
    <font>
      <sz val="8"/>
      <name val="Trebuchet MS"/>
      <family val="2"/>
    </font>
    <font>
      <sz val="10"/>
      <color theme="1"/>
      <name val="Verdana"/>
      <family val="2"/>
    </font>
    <font>
      <sz val="10"/>
      <color theme="0"/>
      <name val="Verdana"/>
      <family val="2"/>
    </font>
    <font>
      <sz val="12"/>
      <color indexed="9"/>
      <name val="Arial"/>
      <family val="2"/>
    </font>
    <font>
      <sz val="10"/>
      <color rgb="FF006100"/>
      <name val="Verdana"/>
      <family val="2"/>
    </font>
    <font>
      <sz val="12"/>
      <color indexed="17"/>
      <name val="Arial"/>
      <family val="2"/>
    </font>
    <font>
      <b/>
      <sz val="10"/>
      <color rgb="FFFA7D00"/>
      <name val="Verdana"/>
      <family val="2"/>
    </font>
    <font>
      <b/>
      <sz val="12"/>
      <color indexed="52"/>
      <name val="Arial"/>
      <family val="2"/>
    </font>
    <font>
      <b/>
      <sz val="10"/>
      <color theme="0"/>
      <name val="Verdana"/>
      <family val="2"/>
    </font>
    <font>
      <sz val="10"/>
      <color rgb="FFFA7D00"/>
      <name val="Verdana"/>
      <family val="2"/>
    </font>
    <font>
      <sz val="12"/>
      <color indexed="52"/>
      <name val="Arial"/>
      <family val="2"/>
    </font>
    <font>
      <sz val="10"/>
      <color rgb="FF3F3F76"/>
      <name val="Verdana"/>
      <family val="2"/>
    </font>
    <font>
      <sz val="12"/>
      <color indexed="62"/>
      <name val="Arial"/>
      <family val="2"/>
    </font>
    <font>
      <sz val="10"/>
      <color rgb="FF9C0006"/>
      <name val="Verdana"/>
      <family val="2"/>
    </font>
    <font>
      <sz val="12"/>
      <color indexed="20"/>
      <name val="Arial"/>
      <family val="2"/>
    </font>
    <font>
      <sz val="10"/>
      <color indexed="8"/>
      <name val="Verdana"/>
      <family val="2"/>
    </font>
    <font>
      <sz val="10"/>
      <color rgb="FF9C6500"/>
      <name val="Verdana"/>
      <family val="2"/>
    </font>
    <font>
      <sz val="12"/>
      <color indexed="60"/>
      <name val="Arial"/>
      <family val="2"/>
    </font>
    <font>
      <sz val="12"/>
      <name val="Arial"/>
      <family val="2"/>
    </font>
    <font>
      <b/>
      <sz val="10"/>
      <color rgb="FF3F3F3F"/>
      <name val="Verdana"/>
      <family val="2"/>
    </font>
    <font>
      <b/>
      <sz val="12"/>
      <color indexed="63"/>
      <name val="Arial"/>
      <family val="2"/>
    </font>
    <font>
      <sz val="10"/>
      <color rgb="FFFF0000"/>
      <name val="Verdana"/>
      <family val="2"/>
    </font>
    <font>
      <sz val="12"/>
      <color indexed="10"/>
      <name val="Arial"/>
      <family val="2"/>
    </font>
    <font>
      <i/>
      <sz val="10"/>
      <color rgb="FF7F7F7F"/>
      <name val="Verdana"/>
      <family val="2"/>
    </font>
    <font>
      <i/>
      <sz val="12"/>
      <color indexed="23"/>
      <name val="Arial"/>
      <family val="2"/>
    </font>
    <font>
      <b/>
      <sz val="15"/>
      <color theme="3"/>
      <name val="Verdana"/>
      <family val="2"/>
    </font>
    <font>
      <b/>
      <sz val="15"/>
      <color indexed="56"/>
      <name val="Arial"/>
      <family val="2"/>
    </font>
    <font>
      <b/>
      <sz val="13"/>
      <color theme="3"/>
      <name val="Verdana"/>
      <family val="2"/>
    </font>
    <font>
      <b/>
      <sz val="13"/>
      <color indexed="56"/>
      <name val="Arial"/>
      <family val="2"/>
    </font>
    <font>
      <b/>
      <sz val="11"/>
      <color theme="3"/>
      <name val="Verdana"/>
      <family val="2"/>
    </font>
    <font>
      <b/>
      <sz val="11"/>
      <color indexed="56"/>
      <name val="Arial"/>
      <family val="2"/>
    </font>
    <font>
      <b/>
      <sz val="10"/>
      <color theme="1"/>
      <name val="Verdana"/>
      <family val="2"/>
    </font>
    <font>
      <b/>
      <sz val="11"/>
      <name val="Calibri"/>
      <family val="2"/>
      <scheme val="minor"/>
    </font>
  </fonts>
  <fills count="90">
    <fill>
      <patternFill patternType="none"/>
    </fill>
    <fill>
      <patternFill patternType="gray125"/>
    </fill>
    <fill>
      <patternFill patternType="solid">
        <fgColor rgb="FF29754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lightGray">
        <fgColor indexed="12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darkTrellis">
        <fgColor indexed="13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53"/>
        <bgColor indexed="64"/>
      </patternFill>
    </fill>
    <fill>
      <patternFill patternType="mediumGray">
        <fgColor indexed="22"/>
      </patternFill>
    </fill>
    <fill>
      <patternFill patternType="solid">
        <fgColor indexed="49"/>
        <bgColor indexed="47"/>
      </patternFill>
    </fill>
    <fill>
      <patternFill patternType="solid">
        <fgColor indexed="35"/>
        <bgColor indexed="47"/>
      </patternFill>
    </fill>
    <fill>
      <patternFill patternType="solid">
        <fgColor indexed="49"/>
        <bgColor indexed="58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5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14"/>
        <bgColor indexed="64"/>
      </patternFill>
    </fill>
    <fill>
      <patternFill patternType="solid">
        <fgColor rgb="FFD5D1C3"/>
        <bgColor indexed="64"/>
      </patternFill>
    </fill>
    <fill>
      <patternFill patternType="solid">
        <fgColor rgb="FF929288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E8E5E0"/>
      </left>
      <right style="thin">
        <color rgb="FFE8E5E0"/>
      </right>
      <top style="thin">
        <color rgb="FFE8E5E0"/>
      </top>
      <bottom style="thin">
        <color rgb="FFE8E5E0"/>
      </bottom>
      <diagonal/>
    </border>
  </borders>
  <cellStyleXfs count="1098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0" fillId="0" borderId="0" applyNumberFormat="0" applyFill="0" applyBorder="0" applyAlignment="0" applyProtection="0"/>
    <xf numFmtId="0" fontId="3" fillId="0" borderId="0"/>
    <xf numFmtId="0" fontId="2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0" fontId="23" fillId="35" borderId="0" applyNumberFormat="0" applyBorder="0" applyAlignment="0" applyProtection="0"/>
    <xf numFmtId="0" fontId="24" fillId="0" borderId="0"/>
    <xf numFmtId="43" fontId="25" fillId="0" borderId="0" applyFont="0" applyFill="0" applyBorder="0" applyAlignment="0" applyProtection="0"/>
    <xf numFmtId="0" fontId="25" fillId="0" borderId="0"/>
    <xf numFmtId="0" fontId="21" fillId="0" borderId="0" applyNumberFormat="0" applyFill="0" applyBorder="0" applyAlignment="0" applyProtection="0"/>
    <xf numFmtId="171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37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21" fillId="0" borderId="0"/>
    <xf numFmtId="176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37" fontId="21" fillId="0" borderId="0">
      <alignment horizontal="left"/>
    </xf>
    <xf numFmtId="0" fontId="26" fillId="0" borderId="0">
      <alignment horizontal="left" wrapText="1"/>
    </xf>
    <xf numFmtId="0" fontId="26" fillId="0" borderId="0">
      <alignment horizontal="left" wrapText="1"/>
    </xf>
    <xf numFmtId="179" fontId="2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1" fillId="36" borderId="0" applyNumberFormat="0" applyFont="0" applyAlignment="0" applyProtection="0"/>
    <xf numFmtId="180" fontId="21" fillId="0" borderId="0" applyFont="0" applyFill="0" applyBorder="0" applyAlignment="0" applyProtection="0"/>
    <xf numFmtId="181" fontId="21" fillId="0" borderId="0" applyFont="0" applyFill="0" applyBorder="0" applyProtection="0">
      <alignment horizontal="right"/>
    </xf>
    <xf numFmtId="0" fontId="28" fillId="0" borderId="0" applyNumberFormat="0" applyFill="0" applyBorder="0" applyProtection="0">
      <alignment vertical="top"/>
    </xf>
    <xf numFmtId="0" fontId="29" fillId="0" borderId="13" applyNumberFormat="0" applyFill="0" applyAlignment="0" applyProtection="0"/>
    <xf numFmtId="0" fontId="30" fillId="0" borderId="14" applyNumberFormat="0" applyFill="0" applyProtection="0">
      <alignment horizontal="center"/>
    </xf>
    <xf numFmtId="0" fontId="30" fillId="0" borderId="0" applyNumberFormat="0" applyFill="0" applyBorder="0" applyProtection="0">
      <alignment horizontal="left"/>
    </xf>
    <xf numFmtId="0" fontId="31" fillId="0" borderId="0" applyNumberFormat="0" applyFill="0" applyBorder="0" applyProtection="0">
      <alignment horizontal="centerContinuous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82" fontId="21" fillId="0" borderId="0" applyFont="0" applyFill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35" borderId="0" applyNumberFormat="0" applyBorder="0" applyAlignment="0" applyProtection="0"/>
    <xf numFmtId="0" fontId="23" fillId="41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35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0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0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7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2" fillId="46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7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47" borderId="0" applyNumberFormat="0" applyBorder="0" applyAlignment="0" applyProtection="0"/>
    <xf numFmtId="0" fontId="32" fillId="48" borderId="0" applyNumberFormat="0" applyBorder="0" applyAlignment="0" applyProtection="0"/>
    <xf numFmtId="0" fontId="32" fillId="53" borderId="0" applyNumberFormat="0" applyBorder="0" applyAlignment="0" applyProtection="0"/>
    <xf numFmtId="10" fontId="21" fillId="54" borderId="0" applyFont="0" applyBorder="0" applyAlignment="0">
      <protection locked="0"/>
    </xf>
    <xf numFmtId="183" fontId="21" fillId="54" borderId="0" applyBorder="0" applyAlignment="0">
      <protection locked="0"/>
    </xf>
    <xf numFmtId="14" fontId="30" fillId="55" borderId="15" applyNumberFormat="0" applyFont="0" applyBorder="0" applyAlignment="0" applyProtection="0">
      <alignment horizontal="center" vertical="center"/>
    </xf>
    <xf numFmtId="0" fontId="33" fillId="0" borderId="16">
      <protection hidden="1"/>
    </xf>
    <xf numFmtId="0" fontId="34" fillId="56" borderId="16" applyNumberFormat="0" applyFont="0" applyBorder="0" applyAlignment="0" applyProtection="0">
      <protection hidden="1"/>
    </xf>
    <xf numFmtId="0" fontId="21" fillId="0" borderId="0"/>
    <xf numFmtId="184" fontId="35" fillId="0" borderId="17"/>
    <xf numFmtId="0" fontId="36" fillId="38" borderId="0" applyNumberFormat="0" applyBorder="0" applyAlignment="0" applyProtection="0"/>
    <xf numFmtId="0" fontId="37" fillId="57" borderId="0" applyNumberFormat="0" applyBorder="0" applyAlignment="0">
      <protection hidden="1"/>
    </xf>
    <xf numFmtId="184" fontId="38" fillId="0" borderId="0">
      <alignment vertical="top"/>
    </xf>
    <xf numFmtId="185" fontId="21" fillId="0" borderId="12"/>
    <xf numFmtId="184" fontId="39" fillId="0" borderId="0">
      <alignment horizontal="left"/>
    </xf>
    <xf numFmtId="0" fontId="40" fillId="39" borderId="0" applyNumberFormat="0" applyBorder="0" applyAlignment="0" applyProtection="0"/>
    <xf numFmtId="14" fontId="30" fillId="58" borderId="18" applyBorder="0" applyAlignment="0">
      <alignment horizontal="center" vertical="center"/>
    </xf>
    <xf numFmtId="0" fontId="30" fillId="59" borderId="18" applyNumberFormat="0" applyBorder="0" applyAlignment="0">
      <alignment horizontal="center" vertical="center"/>
    </xf>
    <xf numFmtId="0" fontId="41" fillId="56" borderId="19" applyNumberFormat="0" applyAlignment="0" applyProtection="0"/>
    <xf numFmtId="0" fontId="41" fillId="56" borderId="19" applyNumberFormat="0" applyAlignment="0" applyProtection="0"/>
    <xf numFmtId="0" fontId="42" fillId="60" borderId="20" applyNumberFormat="0" applyAlignment="0" applyProtection="0"/>
    <xf numFmtId="0" fontId="43" fillId="0" borderId="21" applyNumberFormat="0" applyFill="0" applyAlignment="0" applyProtection="0"/>
    <xf numFmtId="0" fontId="42" fillId="60" borderId="20" applyNumberFormat="0" applyAlignment="0" applyProtection="0"/>
    <xf numFmtId="0" fontId="44" fillId="0" borderId="0">
      <alignment horizontal="center" wrapText="1"/>
      <protection hidden="1"/>
    </xf>
    <xf numFmtId="0" fontId="45" fillId="0" borderId="0" applyNumberFormat="0" applyFill="0" applyBorder="0" applyAlignment="0" applyProtection="0">
      <alignment vertical="top"/>
      <protection locked="0"/>
    </xf>
    <xf numFmtId="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3" fontId="46" fillId="0" borderId="0" applyFont="0" applyFill="0" applyBorder="0" applyAlignment="0" applyProtection="0"/>
    <xf numFmtId="0" fontId="47" fillId="0" borderId="0"/>
    <xf numFmtId="0" fontId="48" fillId="0" borderId="0"/>
    <xf numFmtId="0" fontId="47" fillId="0" borderId="0"/>
    <xf numFmtId="0" fontId="48" fillId="0" borderId="0"/>
    <xf numFmtId="0" fontId="49" fillId="61" borderId="0">
      <alignment horizontal="center" vertical="center" wrapText="1"/>
    </xf>
    <xf numFmtId="43" fontId="21" fillId="62" borderId="0" applyNumberFormat="0" applyFont="0" applyBorder="0" applyAlignment="0" applyProtection="0"/>
    <xf numFmtId="186" fontId="21" fillId="0" borderId="0" applyFill="0" applyBorder="0">
      <alignment horizontal="right"/>
      <protection locked="0"/>
    </xf>
    <xf numFmtId="187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5" fontId="50" fillId="0" borderId="0" applyFont="0" applyFill="0" applyBorder="0" applyAlignment="0" applyProtection="0"/>
    <xf numFmtId="0" fontId="21" fillId="0" borderId="0">
      <protection locked="0"/>
    </xf>
    <xf numFmtId="0" fontId="46" fillId="0" borderId="0" applyFont="0" applyFill="0" applyBorder="0" applyAlignment="0" applyProtection="0"/>
    <xf numFmtId="0" fontId="51" fillId="63" borderId="22" applyNumberFormat="0" applyBorder="0" applyAlignment="0">
      <alignment horizontal="center"/>
    </xf>
    <xf numFmtId="37" fontId="52" fillId="64" borderId="23" applyNumberFormat="0" applyAlignment="0">
      <alignment horizontal="left"/>
    </xf>
    <xf numFmtId="0" fontId="53" fillId="0" borderId="0">
      <protection locked="0"/>
    </xf>
    <xf numFmtId="0" fontId="21" fillId="0" borderId="0"/>
    <xf numFmtId="0" fontId="54" fillId="0" borderId="0">
      <protection locked="0"/>
    </xf>
    <xf numFmtId="0" fontId="54" fillId="0" borderId="0">
      <protection locked="0"/>
    </xf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47" borderId="0" applyNumberFormat="0" applyBorder="0" applyAlignment="0" applyProtection="0"/>
    <xf numFmtId="0" fontId="32" fillId="48" borderId="0" applyNumberFormat="0" applyBorder="0" applyAlignment="0" applyProtection="0"/>
    <xf numFmtId="0" fontId="32" fillId="53" borderId="0" applyNumberFormat="0" applyBorder="0" applyAlignment="0" applyProtection="0"/>
    <xf numFmtId="0" fontId="55" fillId="41" borderId="19" applyNumberFormat="0" applyAlignment="0" applyProtection="0"/>
    <xf numFmtId="0" fontId="56" fillId="0" borderId="0" applyNumberFormat="0" applyFill="0" applyBorder="0" applyAlignment="0" applyProtection="0"/>
    <xf numFmtId="6" fontId="50" fillId="0" borderId="0" applyFont="0" applyFill="0" applyBorder="0" applyAlignment="0" applyProtection="0"/>
    <xf numFmtId="189" fontId="21" fillId="0" borderId="0" applyFont="0" applyFill="0" applyAlignment="0" applyProtection="0"/>
    <xf numFmtId="0" fontId="57" fillId="0" borderId="0" applyNumberFormat="0" applyFill="0" applyBorder="0" applyAlignment="0" applyProtection="0"/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48" fillId="0" borderId="0"/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2" fontId="46" fillId="0" borderId="0" applyFont="0" applyFill="0" applyBorder="0" applyAlignment="0" applyProtection="0"/>
    <xf numFmtId="190" fontId="21" fillId="0" borderId="0">
      <protection locked="0"/>
    </xf>
    <xf numFmtId="0" fontId="58" fillId="0" borderId="0"/>
    <xf numFmtId="0" fontId="59" fillId="54" borderId="0" applyNumberFormat="0" applyFont="0" applyBorder="0" applyAlignment="0" applyProtection="0">
      <alignment horizontal="centerContinuous"/>
    </xf>
    <xf numFmtId="0" fontId="59" fillId="65" borderId="0" applyNumberFormat="0" applyFont="0" applyBorder="0" applyAlignment="0" applyProtection="0">
      <alignment horizontal="centerContinuous"/>
    </xf>
    <xf numFmtId="0" fontId="60" fillId="63" borderId="24" applyNumberFormat="0" applyFont="0" applyBorder="0" applyAlignment="0"/>
    <xf numFmtId="0" fontId="21" fillId="54" borderId="25" applyNumberFormat="0" applyFont="0" applyBorder="0" applyAlignment="0" applyProtection="0"/>
    <xf numFmtId="10" fontId="21" fillId="54" borderId="0" applyNumberFormat="0" applyFont="0" applyBorder="0" applyAlignment="0"/>
    <xf numFmtId="0" fontId="21" fillId="58" borderId="0" applyNumberFormat="0" applyFont="0" applyBorder="0" applyAlignment="0" applyProtection="0"/>
    <xf numFmtId="0" fontId="40" fillId="39" borderId="0" applyNumberFormat="0" applyBorder="0" applyAlignment="0" applyProtection="0"/>
    <xf numFmtId="38" fontId="61" fillId="63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26" applyNumberFormat="0" applyFill="0" applyAlignment="0" applyProtection="0"/>
    <xf numFmtId="0" fontId="64" fillId="0" borderId="0" applyNumberFormat="0" applyFill="0" applyBorder="0" applyAlignment="0" applyProtection="0"/>
    <xf numFmtId="191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0" fontId="36" fillId="38" borderId="0" applyNumberFormat="0" applyBorder="0" applyAlignment="0" applyProtection="0"/>
    <xf numFmtId="0" fontId="35" fillId="0" borderId="0"/>
    <xf numFmtId="1" fontId="65" fillId="0" borderId="0" applyNumberFormat="0" applyFill="0" applyBorder="0" applyAlignment="0" applyProtection="0"/>
    <xf numFmtId="193" fontId="46" fillId="0" borderId="0"/>
    <xf numFmtId="8" fontId="50" fillId="0" borderId="0"/>
    <xf numFmtId="42" fontId="50" fillId="0" borderId="0"/>
    <xf numFmtId="10" fontId="61" fillId="54" borderId="1" applyNumberFormat="0" applyBorder="0" applyAlignment="0" applyProtection="0"/>
    <xf numFmtId="0" fontId="55" fillId="41" borderId="19" applyNumberFormat="0" applyAlignment="0" applyProtection="0"/>
    <xf numFmtId="9" fontId="66" fillId="66" borderId="1" applyProtection="0">
      <alignment horizontal="right"/>
      <protection locked="0"/>
    </xf>
    <xf numFmtId="0" fontId="21" fillId="0" borderId="0" applyFill="0" applyBorder="0">
      <alignment horizontal="right"/>
      <protection locked="0"/>
    </xf>
    <xf numFmtId="194" fontId="21" fillId="0" borderId="0" applyFill="0" applyBorder="0">
      <alignment horizontal="right"/>
      <protection locked="0"/>
    </xf>
    <xf numFmtId="0" fontId="67" fillId="67" borderId="27">
      <alignment horizontal="left" vertical="center" wrapText="1"/>
    </xf>
    <xf numFmtId="0" fontId="21" fillId="0" borderId="0"/>
    <xf numFmtId="0" fontId="43" fillId="0" borderId="21" applyNumberFormat="0" applyFill="0" applyAlignment="0" applyProtection="0"/>
    <xf numFmtId="0" fontId="68" fillId="0" borderId="16">
      <alignment horizontal="left"/>
      <protection locked="0"/>
    </xf>
    <xf numFmtId="41" fontId="21" fillId="0" borderId="0" applyFont="0" applyFill="0" applyBorder="0" applyAlignment="0" applyProtection="0"/>
    <xf numFmtId="38" fontId="44" fillId="0" borderId="0" applyFont="0" applyFill="0" applyBorder="0" applyAlignment="0" applyProtection="0"/>
    <xf numFmtId="0" fontId="69" fillId="0" borderId="0" applyBorder="0"/>
    <xf numFmtId="195" fontId="50" fillId="0" borderId="0" applyFont="0" applyFill="0" applyBorder="0" applyAlignment="0" applyProtection="0"/>
    <xf numFmtId="196" fontId="50" fillId="0" borderId="0" applyFont="0" applyFill="0" applyBorder="0" applyAlignment="0" applyProtection="0"/>
    <xf numFmtId="197" fontId="50" fillId="0" borderId="0" applyFont="0" applyFill="0" applyBorder="0" applyAlignment="0" applyProtection="0"/>
    <xf numFmtId="198" fontId="50" fillId="0" borderId="0" applyFont="0" applyFill="0" applyBorder="0" applyAlignment="0" applyProtection="0"/>
    <xf numFmtId="0" fontId="53" fillId="0" borderId="0">
      <protection locked="0"/>
    </xf>
    <xf numFmtId="0" fontId="70" fillId="36" borderId="0" applyNumberFormat="0" applyBorder="0" applyAlignment="0" applyProtection="0"/>
    <xf numFmtId="0" fontId="70" fillId="36" borderId="0" applyNumberFormat="0" applyBorder="0" applyAlignment="0" applyProtection="0"/>
    <xf numFmtId="37" fontId="71" fillId="0" borderId="0"/>
    <xf numFmtId="0" fontId="21" fillId="0" borderId="0"/>
    <xf numFmtId="193" fontId="46" fillId="0" borderId="0"/>
    <xf numFmtId="8" fontId="50" fillId="0" borderId="0"/>
    <xf numFmtId="42" fontId="50" fillId="0" borderId="0"/>
    <xf numFmtId="199" fontId="46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66" fillId="0" borderId="0"/>
    <xf numFmtId="0" fontId="21" fillId="68" borderId="28" applyNumberFormat="0" applyFont="0" applyAlignment="0" applyProtection="0"/>
    <xf numFmtId="0" fontId="23" fillId="68" borderId="28" applyNumberFormat="0" applyFont="0" applyAlignment="0" applyProtection="0"/>
    <xf numFmtId="0" fontId="72" fillId="56" borderId="29" applyNumberFormat="0" applyAlignment="0" applyProtection="0"/>
    <xf numFmtId="0" fontId="66" fillId="0" borderId="0" applyProtection="0"/>
    <xf numFmtId="10" fontId="21" fillId="0" borderId="0" applyFont="0" applyFill="0" applyBorder="0" applyAlignment="0" applyProtection="0"/>
    <xf numFmtId="2" fontId="21" fillId="0" borderId="0" applyFont="0" applyFill="0" applyAlignment="0" applyProtection="0"/>
    <xf numFmtId="200" fontId="21" fillId="0" borderId="0" applyFill="0" applyBorder="0">
      <alignment horizontal="right"/>
      <protection locked="0"/>
    </xf>
    <xf numFmtId="201" fontId="21" fillId="0" borderId="0">
      <protection locked="0"/>
    </xf>
    <xf numFmtId="202" fontId="21" fillId="0" borderId="0">
      <protection locked="0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3" fillId="0" borderId="0">
      <protection locked="0"/>
    </xf>
    <xf numFmtId="0" fontId="67" fillId="58" borderId="15" applyNumberFormat="0" applyFont="0" applyBorder="0" applyAlignment="0" applyProtection="0"/>
    <xf numFmtId="14" fontId="30" fillId="69" borderId="30" applyNumberFormat="0" applyFont="0" applyBorder="0" applyAlignment="0" applyProtection="0">
      <alignment horizontal="center" vertical="center"/>
    </xf>
    <xf numFmtId="0" fontId="44" fillId="0" borderId="0" applyNumberFormat="0" applyFont="0" applyFill="0" applyBorder="0" applyAlignment="0" applyProtection="0">
      <alignment horizontal="left"/>
    </xf>
    <xf numFmtId="15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0" fontId="73" fillId="0" borderId="31">
      <alignment horizontal="center"/>
    </xf>
    <xf numFmtId="3" fontId="44" fillId="0" borderId="0" applyFont="0" applyFill="0" applyBorder="0" applyAlignment="0" applyProtection="0"/>
    <xf numFmtId="0" fontId="44" fillId="70" borderId="0" applyNumberFormat="0" applyFont="0" applyBorder="0" applyAlignment="0" applyProtection="0"/>
    <xf numFmtId="3" fontId="21" fillId="0" borderId="0" applyFont="0" applyFill="0" applyBorder="0" applyAlignment="0" applyProtection="0"/>
    <xf numFmtId="0" fontId="48" fillId="0" borderId="0"/>
    <xf numFmtId="203" fontId="21" fillId="0" borderId="0">
      <alignment horizontal="right"/>
      <protection locked="0"/>
    </xf>
    <xf numFmtId="0" fontId="74" fillId="0" borderId="16" applyNumberFormat="0" applyFill="0" applyBorder="0" applyAlignment="0" applyProtection="0">
      <protection hidden="1"/>
    </xf>
    <xf numFmtId="38" fontId="75" fillId="0" borderId="0"/>
    <xf numFmtId="38" fontId="30" fillId="0" borderId="0" applyFont="0" applyFill="0" applyBorder="0" applyAlignment="0" applyProtection="0"/>
    <xf numFmtId="185" fontId="39" fillId="0" borderId="0"/>
    <xf numFmtId="0" fontId="72" fillId="56" borderId="29" applyNumberFormat="0" applyAlignment="0" applyProtection="0"/>
    <xf numFmtId="4" fontId="76" fillId="71" borderId="32" applyNumberFormat="0" applyProtection="0">
      <alignment vertical="center"/>
    </xf>
    <xf numFmtId="4" fontId="77" fillId="62" borderId="32" applyNumberFormat="0" applyProtection="0">
      <alignment vertical="center"/>
    </xf>
    <xf numFmtId="4" fontId="78" fillId="72" borderId="32" applyNumberFormat="0" applyProtection="0">
      <alignment horizontal="left" vertical="center" wrapText="1"/>
    </xf>
    <xf numFmtId="4" fontId="79" fillId="73" borderId="33" applyNumberFormat="0" applyProtection="0">
      <alignment horizontal="left" vertical="center"/>
    </xf>
    <xf numFmtId="4" fontId="79" fillId="73" borderId="33" applyNumberFormat="0" applyProtection="0">
      <alignment horizontal="left" vertical="center"/>
    </xf>
    <xf numFmtId="4" fontId="80" fillId="74" borderId="32" applyNumberFormat="0" applyProtection="0">
      <alignment horizontal="right" vertical="center"/>
    </xf>
    <xf numFmtId="4" fontId="80" fillId="75" borderId="32" applyNumberFormat="0" applyProtection="0">
      <alignment horizontal="right" vertical="center"/>
    </xf>
    <xf numFmtId="4" fontId="80" fillId="76" borderId="32" applyNumberFormat="0" applyProtection="0">
      <alignment horizontal="right" vertical="center"/>
    </xf>
    <xf numFmtId="4" fontId="80" fillId="55" borderId="32" applyNumberFormat="0" applyProtection="0">
      <alignment horizontal="right" vertical="center"/>
    </xf>
    <xf numFmtId="4" fontId="80" fillId="77" borderId="32" applyNumberFormat="0" applyProtection="0">
      <alignment horizontal="right" vertical="center"/>
    </xf>
    <xf numFmtId="4" fontId="80" fillId="78" borderId="32" applyNumberFormat="0" applyProtection="0">
      <alignment horizontal="right" vertical="center"/>
    </xf>
    <xf numFmtId="4" fontId="80" fillId="79" borderId="32" applyNumberFormat="0" applyProtection="0">
      <alignment horizontal="right" vertical="center"/>
    </xf>
    <xf numFmtId="4" fontId="80" fillId="80" borderId="32" applyNumberFormat="0" applyProtection="0">
      <alignment horizontal="right" vertical="center"/>
    </xf>
    <xf numFmtId="4" fontId="80" fillId="81" borderId="32" applyNumberFormat="0" applyProtection="0">
      <alignment horizontal="right" vertical="center"/>
    </xf>
    <xf numFmtId="4" fontId="81" fillId="82" borderId="34" applyNumberFormat="0" applyProtection="0">
      <alignment horizontal="left" vertical="center"/>
    </xf>
    <xf numFmtId="4" fontId="81" fillId="44" borderId="0" applyNumberFormat="0" applyProtection="0">
      <alignment horizontal="left" vertical="center"/>
    </xf>
    <xf numFmtId="4" fontId="81" fillId="83" borderId="0" applyNumberFormat="0" applyProtection="0">
      <alignment horizontal="left" vertical="center"/>
    </xf>
    <xf numFmtId="4" fontId="80" fillId="58" borderId="32" applyNumberFormat="0" applyProtection="0">
      <alignment horizontal="right" vertical="center"/>
    </xf>
    <xf numFmtId="4" fontId="78" fillId="58" borderId="0" applyNumberFormat="0" applyProtection="0">
      <alignment horizontal="left" vertical="center"/>
    </xf>
    <xf numFmtId="4" fontId="78" fillId="83" borderId="0" applyNumberFormat="0" applyProtection="0">
      <alignment horizontal="left" vertical="center"/>
    </xf>
    <xf numFmtId="4" fontId="80" fillId="84" borderId="32" applyNumberFormat="0" applyProtection="0">
      <alignment vertical="center"/>
    </xf>
    <xf numFmtId="4" fontId="82" fillId="84" borderId="32" applyNumberFormat="0" applyProtection="0">
      <alignment vertical="center"/>
    </xf>
    <xf numFmtId="4" fontId="81" fillId="58" borderId="35" applyNumberFormat="0" applyProtection="0">
      <alignment horizontal="left" vertical="center"/>
    </xf>
    <xf numFmtId="4" fontId="83" fillId="0" borderId="1" applyNumberFormat="0" applyProtection="0">
      <alignment horizontal="right" vertical="center"/>
    </xf>
    <xf numFmtId="4" fontId="82" fillId="84" borderId="32" applyNumberFormat="0" applyProtection="0">
      <alignment horizontal="right" vertical="center"/>
    </xf>
    <xf numFmtId="4" fontId="84" fillId="44" borderId="1" applyNumberFormat="0" applyProtection="0">
      <alignment horizontal="left" vertical="center" wrapText="1"/>
    </xf>
    <xf numFmtId="4" fontId="85" fillId="0" borderId="0" applyNumberFormat="0" applyProtection="0">
      <alignment horizontal="left" vertical="center"/>
    </xf>
    <xf numFmtId="4" fontId="86" fillId="84" borderId="32" applyNumberFormat="0" applyProtection="0">
      <alignment horizontal="right" vertical="center"/>
    </xf>
    <xf numFmtId="0" fontId="21" fillId="0" borderId="0" applyNumberFormat="0" applyFont="0" applyFill="0" applyBorder="0" applyAlignment="0" applyProtection="0"/>
    <xf numFmtId="204" fontId="21" fillId="0" borderId="0" applyFill="0" applyBorder="0">
      <alignment horizontal="right"/>
      <protection hidden="1"/>
    </xf>
    <xf numFmtId="0" fontId="87" fillId="61" borderId="1">
      <alignment horizontal="center" vertical="center" wrapText="1"/>
      <protection hidden="1"/>
    </xf>
    <xf numFmtId="38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1" fillId="0" borderId="0"/>
    <xf numFmtId="0" fontId="89" fillId="0" borderId="0" applyNumberFormat="0" applyFill="0" applyBorder="0" applyAlignment="0" applyProtection="0"/>
    <xf numFmtId="0" fontId="44" fillId="0" borderId="0" applyBorder="0"/>
    <xf numFmtId="184" fontId="90" fillId="0" borderId="11"/>
    <xf numFmtId="0" fontId="91" fillId="0" borderId="36" applyNumberFormat="0" applyFill="0" applyAlignment="0" applyProtection="0"/>
    <xf numFmtId="0" fontId="92" fillId="0" borderId="37" applyNumberFormat="0" applyFill="0" applyAlignment="0" applyProtection="0"/>
    <xf numFmtId="0" fontId="64" fillId="0" borderId="26" applyNumberFormat="0" applyFill="0" applyAlignment="0" applyProtection="0"/>
    <xf numFmtId="0" fontId="64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205" fontId="21" fillId="0" borderId="0">
      <protection locked="0"/>
    </xf>
    <xf numFmtId="205" fontId="21" fillId="0" borderId="0">
      <protection locked="0"/>
    </xf>
    <xf numFmtId="0" fontId="75" fillId="56" borderId="16"/>
    <xf numFmtId="0" fontId="93" fillId="0" borderId="38" applyNumberFormat="0" applyFill="0" applyAlignment="0" applyProtection="0"/>
    <xf numFmtId="206" fontId="21" fillId="0" borderId="0" applyFont="0" applyFill="0" applyBorder="0" applyAlignment="0" applyProtection="0"/>
    <xf numFmtId="207" fontId="21" fillId="0" borderId="0" applyFont="0" applyFill="0" applyBorder="0" applyAlignment="0" applyProtection="0"/>
    <xf numFmtId="208" fontId="66" fillId="0" borderId="0" applyFont="0" applyFill="0" applyBorder="0" applyAlignment="0" applyProtection="0"/>
    <xf numFmtId="208" fontId="6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88" fillId="0" borderId="0" applyNumberFormat="0" applyFill="0" applyBorder="0" applyAlignment="0" applyProtection="0"/>
    <xf numFmtId="1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0" fontId="3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94" fillId="0" borderId="0"/>
    <xf numFmtId="0" fontId="94" fillId="0" borderId="0"/>
    <xf numFmtId="0" fontId="3" fillId="0" borderId="0"/>
    <xf numFmtId="0" fontId="3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37" fontId="96" fillId="0" borderId="0"/>
    <xf numFmtId="37" fontId="96" fillId="0" borderId="0"/>
    <xf numFmtId="0" fontId="3" fillId="0" borderId="0"/>
    <xf numFmtId="43" fontId="3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4" fontId="79" fillId="73" borderId="39" applyNumberFormat="0" applyProtection="0">
      <alignment horizontal="left" vertical="center"/>
    </xf>
    <xf numFmtId="0" fontId="73" fillId="0" borderId="31">
      <alignment horizontal="center"/>
    </xf>
    <xf numFmtId="4" fontId="79" fillId="73" borderId="39" applyNumberFormat="0" applyProtection="0">
      <alignment horizontal="left" vertical="center"/>
    </xf>
    <xf numFmtId="0" fontId="97" fillId="85" borderId="0" applyNumberFormat="0" applyBorder="0" applyAlignment="0" applyProtection="0"/>
    <xf numFmtId="0" fontId="97" fillId="85" borderId="0" applyNumberFormat="0" applyBorder="0" applyAlignment="0" applyProtection="0"/>
    <xf numFmtId="0" fontId="97" fillId="85" borderId="0" applyNumberFormat="0" applyBorder="0" applyAlignment="0" applyProtection="0"/>
    <xf numFmtId="0" fontId="97" fillId="41" borderId="0" applyNumberFormat="0" applyBorder="0" applyAlignment="0" applyProtection="0"/>
    <xf numFmtId="0" fontId="97" fillId="41" borderId="0" applyNumberFormat="0" applyBorder="0" applyAlignment="0" applyProtection="0"/>
    <xf numFmtId="0" fontId="97" fillId="41" borderId="0" applyNumberFormat="0" applyBorder="0" applyAlignment="0" applyProtection="0"/>
    <xf numFmtId="0" fontId="97" fillId="68" borderId="0" applyNumberFormat="0" applyBorder="0" applyAlignment="0" applyProtection="0"/>
    <xf numFmtId="0" fontId="97" fillId="68" borderId="0" applyNumberFormat="0" applyBorder="0" applyAlignment="0" applyProtection="0"/>
    <xf numFmtId="0" fontId="97" fillId="68" borderId="0" applyNumberFormat="0" applyBorder="0" applyAlignment="0" applyProtection="0"/>
    <xf numFmtId="0" fontId="97" fillId="85" borderId="0" applyNumberFormat="0" applyBorder="0" applyAlignment="0" applyProtection="0"/>
    <xf numFmtId="0" fontId="97" fillId="85" borderId="0" applyNumberFormat="0" applyBorder="0" applyAlignment="0" applyProtection="0"/>
    <xf numFmtId="0" fontId="97" fillId="85" borderId="0" applyNumberFormat="0" applyBorder="0" applyAlignment="0" applyProtection="0"/>
    <xf numFmtId="0" fontId="97" fillId="35" borderId="0" applyNumberFormat="0" applyBorder="0" applyAlignment="0" applyProtection="0"/>
    <xf numFmtId="0" fontId="97" fillId="35" borderId="0" applyNumberFormat="0" applyBorder="0" applyAlignment="0" applyProtection="0"/>
    <xf numFmtId="0" fontId="97" fillId="35" borderId="0" applyNumberFormat="0" applyBorder="0" applyAlignment="0" applyProtection="0"/>
    <xf numFmtId="0" fontId="97" fillId="41" borderId="0" applyNumberFormat="0" applyBorder="0" applyAlignment="0" applyProtection="0"/>
    <xf numFmtId="0" fontId="97" fillId="41" borderId="0" applyNumberFormat="0" applyBorder="0" applyAlignment="0" applyProtection="0"/>
    <xf numFmtId="0" fontId="97" fillId="41" borderId="0" applyNumberFormat="0" applyBorder="0" applyAlignment="0" applyProtection="0"/>
    <xf numFmtId="0" fontId="97" fillId="56" borderId="0" applyNumberFormat="0" applyBorder="0" applyAlignment="0" applyProtection="0"/>
    <xf numFmtId="0" fontId="97" fillId="56" borderId="0" applyNumberFormat="0" applyBorder="0" applyAlignment="0" applyProtection="0"/>
    <xf numFmtId="0" fontId="97" fillId="56" borderId="0" applyNumberFormat="0" applyBorder="0" applyAlignment="0" applyProtection="0"/>
    <xf numFmtId="0" fontId="97" fillId="43" borderId="0" applyNumberFormat="0" applyBorder="0" applyAlignment="0" applyProtection="0"/>
    <xf numFmtId="0" fontId="97" fillId="43" borderId="0" applyNumberFormat="0" applyBorder="0" applyAlignment="0" applyProtection="0"/>
    <xf numFmtId="0" fontId="97" fillId="43" borderId="0" applyNumberFormat="0" applyBorder="0" applyAlignment="0" applyProtection="0"/>
    <xf numFmtId="0" fontId="97" fillId="36" borderId="0" applyNumberFormat="0" applyBorder="0" applyAlignment="0" applyProtection="0"/>
    <xf numFmtId="0" fontId="97" fillId="36" borderId="0" applyNumberFormat="0" applyBorder="0" applyAlignment="0" applyProtection="0"/>
    <xf numFmtId="0" fontId="97" fillId="36" borderId="0" applyNumberFormat="0" applyBorder="0" applyAlignment="0" applyProtection="0"/>
    <xf numFmtId="0" fontId="97" fillId="56" borderId="0" applyNumberFormat="0" applyBorder="0" applyAlignment="0" applyProtection="0"/>
    <xf numFmtId="0" fontId="97" fillId="56" borderId="0" applyNumberFormat="0" applyBorder="0" applyAlignment="0" applyProtection="0"/>
    <xf numFmtId="0" fontId="97" fillId="56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1" borderId="0" applyNumberFormat="0" applyBorder="0" applyAlignment="0" applyProtection="0"/>
    <xf numFmtId="0" fontId="97" fillId="41" borderId="0" applyNumberFormat="0" applyBorder="0" applyAlignment="0" applyProtection="0"/>
    <xf numFmtId="0" fontId="97" fillId="41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98" fillId="0" borderId="0" applyNumberFormat="0" applyFill="0" applyBorder="0" applyAlignment="0" applyProtection="0">
      <alignment vertical="top"/>
      <protection locked="0"/>
    </xf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1" fillId="85" borderId="19" applyNumberFormat="0" applyAlignment="0" applyProtection="0"/>
    <xf numFmtId="0" fontId="41" fillId="85" borderId="19" applyNumberFormat="0" applyAlignment="0" applyProtection="0"/>
    <xf numFmtId="0" fontId="41" fillId="85" borderId="19" applyNumberFormat="0" applyAlignment="0" applyProtection="0"/>
    <xf numFmtId="0" fontId="42" fillId="60" borderId="20" applyNumberFormat="0" applyAlignment="0" applyProtection="0"/>
    <xf numFmtId="0" fontId="42" fillId="60" borderId="20" applyNumberFormat="0" applyAlignment="0" applyProtection="0"/>
    <xf numFmtId="0" fontId="42" fillId="60" borderId="20" applyNumberFormat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43" fontId="3" fillId="0" borderId="0" applyFont="0" applyFill="0" applyBorder="0" applyAlignment="0" applyProtection="0"/>
    <xf numFmtId="211" fontId="6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67" fillId="63" borderId="0" applyNumberFormat="0" applyFont="0" applyFill="0" applyBorder="0" applyProtection="0">
      <alignment horizontal="left"/>
    </xf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55" fillId="41" borderId="19" applyNumberFormat="0" applyAlignment="0" applyProtection="0"/>
    <xf numFmtId="0" fontId="55" fillId="41" borderId="19" applyNumberFormat="0" applyAlignment="0" applyProtection="0"/>
    <xf numFmtId="0" fontId="55" fillId="41" borderId="19" applyNumberFormat="0" applyAlignment="0" applyProtection="0"/>
    <xf numFmtId="212" fontId="99" fillId="54" borderId="0">
      <alignment horizontal="left" vertical="top"/>
    </xf>
    <xf numFmtId="0" fontId="45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101" fillId="54" borderId="0">
      <alignment horizontal="left" wrapText="1" indent="2"/>
    </xf>
    <xf numFmtId="210" fontId="21" fillId="0" borderId="0" applyFont="0" applyFill="0" applyBorder="0" applyAlignment="0" applyProtection="0"/>
    <xf numFmtId="0" fontId="70" fillId="36" borderId="0" applyNumberFormat="0" applyBorder="0" applyAlignment="0" applyProtection="0"/>
    <xf numFmtId="0" fontId="70" fillId="36" borderId="0" applyNumberFormat="0" applyBorder="0" applyAlignment="0" applyProtection="0"/>
    <xf numFmtId="0" fontId="70" fillId="36" borderId="0" applyNumberFormat="0" applyBorder="0" applyAlignment="0" applyProtection="0"/>
    <xf numFmtId="0" fontId="56" fillId="0" borderId="0"/>
    <xf numFmtId="0" fontId="95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102" fillId="0" borderId="0"/>
    <xf numFmtId="0" fontId="21" fillId="0" borderId="0"/>
    <xf numFmtId="0" fontId="26" fillId="0" borderId="0"/>
    <xf numFmtId="0" fontId="102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10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3" fillId="0" borderId="0"/>
    <xf numFmtId="0" fontId="44" fillId="0" borderId="0"/>
    <xf numFmtId="0" fontId="44" fillId="0" borderId="0"/>
    <xf numFmtId="0" fontId="21" fillId="0" borderId="0"/>
    <xf numFmtId="0" fontId="3" fillId="0" borderId="0"/>
    <xf numFmtId="0" fontId="3" fillId="0" borderId="0"/>
    <xf numFmtId="5" fontId="35" fillId="0" borderId="0"/>
    <xf numFmtId="5" fontId="35" fillId="0" borderId="0"/>
    <xf numFmtId="0" fontId="104" fillId="0" borderId="0"/>
    <xf numFmtId="0" fontId="97" fillId="68" borderId="28" applyNumberFormat="0" applyFont="0" applyAlignment="0" applyProtection="0"/>
    <xf numFmtId="0" fontId="97" fillId="68" borderId="28" applyNumberFormat="0" applyFont="0" applyAlignment="0" applyProtection="0"/>
    <xf numFmtId="0" fontId="97" fillId="68" borderId="28" applyNumberFormat="0" applyFont="0" applyAlignment="0" applyProtection="0"/>
    <xf numFmtId="213" fontId="2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72" fillId="85" borderId="29" applyNumberFormat="0" applyAlignment="0" applyProtection="0"/>
    <xf numFmtId="0" fontId="72" fillId="85" borderId="29" applyNumberFormat="0" applyAlignment="0" applyProtection="0"/>
    <xf numFmtId="0" fontId="72" fillId="85" borderId="29" applyNumberFormat="0" applyAlignment="0" applyProtection="0"/>
    <xf numFmtId="0" fontId="106" fillId="87" borderId="0"/>
    <xf numFmtId="43" fontId="107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2" fillId="0" borderId="0" applyFont="0" applyFill="0" applyBorder="0" applyAlignment="0" applyProtection="0"/>
    <xf numFmtId="214" fontId="108" fillId="0" borderId="0" applyFont="0" applyFill="0" applyBorder="0" applyAlignment="0" applyProtection="0"/>
    <xf numFmtId="0" fontId="56" fillId="0" borderId="0"/>
    <xf numFmtId="0" fontId="48" fillId="0" borderId="0"/>
    <xf numFmtId="0" fontId="48" fillId="0" borderId="0"/>
    <xf numFmtId="0" fontId="109" fillId="54" borderId="0">
      <alignment wrapText="1"/>
    </xf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10" fillId="0" borderId="0" applyFill="0" applyBorder="0" applyProtection="0">
      <alignment horizontal="left" vertical="top"/>
    </xf>
    <xf numFmtId="0" fontId="111" fillId="0" borderId="40" applyNumberFormat="0" applyFill="0" applyAlignment="0" applyProtection="0"/>
    <xf numFmtId="0" fontId="111" fillId="0" borderId="40" applyNumberFormat="0" applyFill="0" applyAlignment="0" applyProtection="0"/>
    <xf numFmtId="0" fontId="111" fillId="0" borderId="40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3" fillId="0" borderId="41" applyNumberFormat="0" applyFill="0" applyAlignment="0" applyProtection="0"/>
    <xf numFmtId="0" fontId="113" fillId="0" borderId="41" applyNumberFormat="0" applyFill="0" applyAlignment="0" applyProtection="0"/>
    <xf numFmtId="0" fontId="113" fillId="0" borderId="41" applyNumberFormat="0" applyFill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42" applyNumberFormat="0" applyFill="0" applyAlignment="0" applyProtection="0"/>
    <xf numFmtId="0" fontId="115" fillId="0" borderId="42" applyNumberFormat="0" applyFill="0" applyAlignment="0" applyProtection="0"/>
    <xf numFmtId="0" fontId="115" fillId="0" borderId="42" applyNumberFormat="0" applyFill="0" applyAlignment="0" applyProtection="0"/>
    <xf numFmtId="38" fontId="116" fillId="0" borderId="0" applyNumberFormat="0" applyBorder="0" applyAlignment="0"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15" fontId="21" fillId="0" borderId="0" applyFont="0" applyFill="0" applyBorder="0" applyAlignment="0" applyProtection="0"/>
    <xf numFmtId="216" fontId="104" fillId="0" borderId="0" applyFont="0" applyFill="0" applyBorder="0" applyAlignment="0" applyProtection="0"/>
    <xf numFmtId="217" fontId="104" fillId="0" borderId="0" applyFont="0" applyFill="0" applyBorder="0" applyAlignment="0" applyProtection="0"/>
    <xf numFmtId="211" fontId="66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117" fillId="0" borderId="0">
      <alignment vertical="center"/>
    </xf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0" fontId="22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73" fillId="0" borderId="31">
      <alignment horizontal="center"/>
    </xf>
    <xf numFmtId="43" fontId="95" fillId="0" borderId="0" applyFont="0" applyFill="0" applyBorder="0" applyAlignment="0" applyProtection="0"/>
    <xf numFmtId="0" fontId="95" fillId="0" borderId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66" fillId="0" borderId="0"/>
    <xf numFmtId="0" fontId="29" fillId="0" borderId="13" applyNumberFormat="0" applyFill="0" applyAlignment="0" applyProtection="0"/>
    <xf numFmtId="43" fontId="21" fillId="0" borderId="0" applyFont="0" applyFill="0" applyBorder="0" applyAlignment="0" applyProtection="0"/>
    <xf numFmtId="43" fontId="21" fillId="62" borderId="0" applyNumberFormat="0" applyFont="0" applyBorder="0" applyAlignment="0" applyProtection="0"/>
    <xf numFmtId="5" fontId="50" fillId="0" borderId="0" applyFont="0" applyFill="0" applyBorder="0" applyAlignment="0" applyProtection="0"/>
    <xf numFmtId="6" fontId="50" fillId="0" borderId="0" applyFont="0" applyFill="0" applyBorder="0" applyAlignment="0" applyProtection="0"/>
    <xf numFmtId="8" fontId="50" fillId="0" borderId="0"/>
    <xf numFmtId="42" fontId="50" fillId="0" borderId="0"/>
    <xf numFmtId="8" fontId="50" fillId="0" borderId="0"/>
    <xf numFmtId="42" fontId="50" fillId="0" borderId="0"/>
    <xf numFmtId="0" fontId="21" fillId="0" borderId="0"/>
    <xf numFmtId="0" fontId="95" fillId="0" borderId="0"/>
    <xf numFmtId="0" fontId="21" fillId="0" borderId="0" applyNumberFormat="0" applyFill="0" applyBorder="0" applyAlignment="0" applyProtection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5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118" fillId="0" borderId="0" applyNumberFormat="0" applyFill="0" applyBorder="0" applyAlignment="0" applyProtection="0"/>
    <xf numFmtId="9" fontId="2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" fontId="79" fillId="73" borderId="33" applyNumberFormat="0" applyProtection="0">
      <alignment horizontal="left" vertical="center"/>
    </xf>
    <xf numFmtId="4" fontId="79" fillId="73" borderId="33" applyNumberFormat="0" applyProtection="0">
      <alignment horizontal="left" vertical="center"/>
    </xf>
    <xf numFmtId="4" fontId="79" fillId="73" borderId="33" applyNumberFormat="0" applyProtection="0">
      <alignment horizontal="left" vertical="center"/>
    </xf>
    <xf numFmtId="4" fontId="79" fillId="73" borderId="33" applyNumberFormat="0" applyProtection="0">
      <alignment horizontal="left"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5" fontId="35" fillId="0" borderId="0"/>
    <xf numFmtId="5" fontId="35" fillId="0" borderId="0"/>
    <xf numFmtId="43" fontId="107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2" fillId="0" borderId="0" applyFont="0" applyFill="0" applyBorder="0" applyAlignment="0" applyProtection="0"/>
    <xf numFmtId="0" fontId="29" fillId="0" borderId="13" applyNumberForma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19" fillId="0" borderId="0"/>
    <xf numFmtId="0" fontId="19" fillId="0" borderId="0"/>
    <xf numFmtId="9" fontId="117" fillId="0" borderId="0" applyFont="0" applyFill="0" applyBorder="0" applyAlignment="0" applyProtection="0"/>
    <xf numFmtId="0" fontId="19" fillId="0" borderId="0"/>
    <xf numFmtId="0" fontId="19" fillId="0" borderId="0"/>
    <xf numFmtId="0" fontId="117" fillId="0" borderId="0">
      <alignment vertical="center"/>
    </xf>
    <xf numFmtId="0" fontId="24" fillId="0" borderId="0"/>
    <xf numFmtId="0" fontId="120" fillId="0" borderId="0"/>
    <xf numFmtId="0" fontId="19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26" fillId="0" borderId="0" applyFont="0" applyFill="0" applyBorder="0" applyAlignment="0" applyProtection="0"/>
    <xf numFmtId="0" fontId="121" fillId="12" borderId="0" applyNumberFormat="0" applyBorder="0" applyAlignment="0" applyProtection="0"/>
    <xf numFmtId="0" fontId="3" fillId="12" borderId="0" applyNumberFormat="0" applyBorder="0" applyAlignment="0" applyProtection="0"/>
    <xf numFmtId="0" fontId="121" fillId="37" borderId="0" applyNumberFormat="0" applyBorder="0" applyAlignment="0" applyProtection="0"/>
    <xf numFmtId="0" fontId="121" fillId="37" borderId="0" applyNumberFormat="0" applyBorder="0" applyAlignment="0" applyProtection="0"/>
    <xf numFmtId="0" fontId="3" fillId="12" borderId="0" applyNumberFormat="0" applyBorder="0" applyAlignment="0" applyProtection="0"/>
    <xf numFmtId="0" fontId="80" fillId="37" borderId="0" applyNumberFormat="0" applyBorder="0" applyAlignment="0" applyProtection="0"/>
    <xf numFmtId="0" fontId="121" fillId="37" borderId="0" applyNumberFormat="0" applyBorder="0" applyAlignment="0" applyProtection="0"/>
    <xf numFmtId="0" fontId="121" fillId="16" borderId="0" applyNumberFormat="0" applyBorder="0" applyAlignment="0" applyProtection="0"/>
    <xf numFmtId="0" fontId="3" fillId="16" borderId="0" applyNumberFormat="0" applyBorder="0" applyAlignment="0" applyProtection="0"/>
    <xf numFmtId="0" fontId="121" fillId="38" borderId="0" applyNumberFormat="0" applyBorder="0" applyAlignment="0" applyProtection="0"/>
    <xf numFmtId="0" fontId="121" fillId="38" borderId="0" applyNumberFormat="0" applyBorder="0" applyAlignment="0" applyProtection="0"/>
    <xf numFmtId="0" fontId="3" fillId="16" borderId="0" applyNumberFormat="0" applyBorder="0" applyAlignment="0" applyProtection="0"/>
    <xf numFmtId="0" fontId="80" fillId="38" borderId="0" applyNumberFormat="0" applyBorder="0" applyAlignment="0" applyProtection="0"/>
    <xf numFmtId="0" fontId="121" fillId="38" borderId="0" applyNumberFormat="0" applyBorder="0" applyAlignment="0" applyProtection="0"/>
    <xf numFmtId="0" fontId="121" fillId="20" borderId="0" applyNumberFormat="0" applyBorder="0" applyAlignment="0" applyProtection="0"/>
    <xf numFmtId="0" fontId="3" fillId="20" borderId="0" applyNumberFormat="0" applyBorder="0" applyAlignment="0" applyProtection="0"/>
    <xf numFmtId="0" fontId="121" fillId="39" borderId="0" applyNumberFormat="0" applyBorder="0" applyAlignment="0" applyProtection="0"/>
    <xf numFmtId="0" fontId="121" fillId="39" borderId="0" applyNumberFormat="0" applyBorder="0" applyAlignment="0" applyProtection="0"/>
    <xf numFmtId="0" fontId="3" fillId="20" borderId="0" applyNumberFormat="0" applyBorder="0" applyAlignment="0" applyProtection="0"/>
    <xf numFmtId="0" fontId="80" fillId="39" borderId="0" applyNumberFormat="0" applyBorder="0" applyAlignment="0" applyProtection="0"/>
    <xf numFmtId="0" fontId="121" fillId="39" borderId="0" applyNumberFormat="0" applyBorder="0" applyAlignment="0" applyProtection="0"/>
    <xf numFmtId="0" fontId="121" fillId="24" borderId="0" applyNumberFormat="0" applyBorder="0" applyAlignment="0" applyProtection="0"/>
    <xf numFmtId="0" fontId="3" fillId="24" borderId="0" applyNumberFormat="0" applyBorder="0" applyAlignment="0" applyProtection="0"/>
    <xf numFmtId="0" fontId="121" fillId="40" borderId="0" applyNumberFormat="0" applyBorder="0" applyAlignment="0" applyProtection="0"/>
    <xf numFmtId="0" fontId="121" fillId="40" borderId="0" applyNumberFormat="0" applyBorder="0" applyAlignment="0" applyProtection="0"/>
    <xf numFmtId="0" fontId="3" fillId="24" borderId="0" applyNumberFormat="0" applyBorder="0" applyAlignment="0" applyProtection="0"/>
    <xf numFmtId="0" fontId="80" fillId="40" borderId="0" applyNumberFormat="0" applyBorder="0" applyAlignment="0" applyProtection="0"/>
    <xf numFmtId="0" fontId="121" fillId="40" borderId="0" applyNumberFormat="0" applyBorder="0" applyAlignment="0" applyProtection="0"/>
    <xf numFmtId="0" fontId="121" fillId="28" borderId="0" applyNumberFormat="0" applyBorder="0" applyAlignment="0" applyProtection="0"/>
    <xf numFmtId="0" fontId="121" fillId="28" borderId="0" applyNumberFormat="0" applyBorder="0" applyAlignment="0" applyProtection="0"/>
    <xf numFmtId="0" fontId="3" fillId="28" borderId="0" applyNumberFormat="0" applyBorder="0" applyAlignment="0" applyProtection="0"/>
    <xf numFmtId="0" fontId="80" fillId="35" borderId="0" applyNumberFormat="0" applyBorder="0" applyAlignment="0" applyProtection="0"/>
    <xf numFmtId="0" fontId="121" fillId="28" borderId="0" applyNumberFormat="0" applyBorder="0" applyAlignment="0" applyProtection="0"/>
    <xf numFmtId="0" fontId="121" fillId="32" borderId="0" applyNumberFormat="0" applyBorder="0" applyAlignment="0" applyProtection="0"/>
    <xf numFmtId="0" fontId="121" fillId="32" borderId="0" applyNumberFormat="0" applyBorder="0" applyAlignment="0" applyProtection="0"/>
    <xf numFmtId="0" fontId="3" fillId="32" borderId="0" applyNumberFormat="0" applyBorder="0" applyAlignment="0" applyProtection="0"/>
    <xf numFmtId="0" fontId="80" fillId="41" borderId="0" applyNumberFormat="0" applyBorder="0" applyAlignment="0" applyProtection="0"/>
    <xf numFmtId="0" fontId="121" fillId="32" borderId="0" applyNumberFormat="0" applyBorder="0" applyAlignment="0" applyProtection="0"/>
    <xf numFmtId="0" fontId="121" fillId="13" borderId="0" applyNumberFormat="0" applyBorder="0" applyAlignment="0" applyProtection="0"/>
    <xf numFmtId="0" fontId="121" fillId="13" borderId="0" applyNumberFormat="0" applyBorder="0" applyAlignment="0" applyProtection="0"/>
    <xf numFmtId="0" fontId="3" fillId="13" borderId="0" applyNumberFormat="0" applyBorder="0" applyAlignment="0" applyProtection="0"/>
    <xf numFmtId="0" fontId="80" fillId="42" borderId="0" applyNumberFormat="0" applyBorder="0" applyAlignment="0" applyProtection="0"/>
    <xf numFmtId="0" fontId="121" fillId="13" borderId="0" applyNumberFormat="0" applyBorder="0" applyAlignment="0" applyProtection="0"/>
    <xf numFmtId="0" fontId="121" fillId="17" borderId="0" applyNumberFormat="0" applyBorder="0" applyAlignment="0" applyProtection="0"/>
    <xf numFmtId="0" fontId="121" fillId="17" borderId="0" applyNumberFormat="0" applyBorder="0" applyAlignment="0" applyProtection="0"/>
    <xf numFmtId="0" fontId="3" fillId="17" borderId="0" applyNumberFormat="0" applyBorder="0" applyAlignment="0" applyProtection="0"/>
    <xf numFmtId="0" fontId="80" fillId="43" borderId="0" applyNumberFormat="0" applyBorder="0" applyAlignment="0" applyProtection="0"/>
    <xf numFmtId="0" fontId="121" fillId="17" borderId="0" applyNumberFormat="0" applyBorder="0" applyAlignment="0" applyProtection="0"/>
    <xf numFmtId="0" fontId="121" fillId="21" borderId="0" applyNumberFormat="0" applyBorder="0" applyAlignment="0" applyProtection="0"/>
    <xf numFmtId="0" fontId="3" fillId="21" borderId="0" applyNumberFormat="0" applyBorder="0" applyAlignment="0" applyProtection="0"/>
    <xf numFmtId="0" fontId="121" fillId="44" borderId="0" applyNumberFormat="0" applyBorder="0" applyAlignment="0" applyProtection="0"/>
    <xf numFmtId="0" fontId="121" fillId="44" borderId="0" applyNumberFormat="0" applyBorder="0" applyAlignment="0" applyProtection="0"/>
    <xf numFmtId="0" fontId="3" fillId="21" borderId="0" applyNumberFormat="0" applyBorder="0" applyAlignment="0" applyProtection="0"/>
    <xf numFmtId="0" fontId="80" fillId="44" borderId="0" applyNumberFormat="0" applyBorder="0" applyAlignment="0" applyProtection="0"/>
    <xf numFmtId="0" fontId="121" fillId="44" borderId="0" applyNumberFormat="0" applyBorder="0" applyAlignment="0" applyProtection="0"/>
    <xf numFmtId="0" fontId="121" fillId="25" borderId="0" applyNumberFormat="0" applyBorder="0" applyAlignment="0" applyProtection="0"/>
    <xf numFmtId="0" fontId="121" fillId="25" borderId="0" applyNumberFormat="0" applyBorder="0" applyAlignment="0" applyProtection="0"/>
    <xf numFmtId="0" fontId="3" fillId="25" borderId="0" applyNumberFormat="0" applyBorder="0" applyAlignment="0" applyProtection="0"/>
    <xf numFmtId="0" fontId="80" fillId="40" borderId="0" applyNumberFormat="0" applyBorder="0" applyAlignment="0" applyProtection="0"/>
    <xf numFmtId="0" fontId="121" fillId="25" borderId="0" applyNumberFormat="0" applyBorder="0" applyAlignment="0" applyProtection="0"/>
    <xf numFmtId="0" fontId="121" fillId="29" borderId="0" applyNumberFormat="0" applyBorder="0" applyAlignment="0" applyProtection="0"/>
    <xf numFmtId="0" fontId="121" fillId="29" borderId="0" applyNumberFormat="0" applyBorder="0" applyAlignment="0" applyProtection="0"/>
    <xf numFmtId="0" fontId="3" fillId="29" borderId="0" applyNumberFormat="0" applyBorder="0" applyAlignment="0" applyProtection="0"/>
    <xf numFmtId="0" fontId="80" fillId="42" borderId="0" applyNumberFormat="0" applyBorder="0" applyAlignment="0" applyProtection="0"/>
    <xf numFmtId="0" fontId="121" fillId="29" borderId="0" applyNumberFormat="0" applyBorder="0" applyAlignment="0" applyProtection="0"/>
    <xf numFmtId="0" fontId="121" fillId="33" borderId="0" applyNumberFormat="0" applyBorder="0" applyAlignment="0" applyProtection="0"/>
    <xf numFmtId="0" fontId="121" fillId="33" borderId="0" applyNumberFormat="0" applyBorder="0" applyAlignment="0" applyProtection="0"/>
    <xf numFmtId="0" fontId="3" fillId="33" borderId="0" applyNumberFormat="0" applyBorder="0" applyAlignment="0" applyProtection="0"/>
    <xf numFmtId="0" fontId="80" fillId="45" borderId="0" applyNumberFormat="0" applyBorder="0" applyAlignment="0" applyProtection="0"/>
    <xf numFmtId="0" fontId="121" fillId="33" borderId="0" applyNumberFormat="0" applyBorder="0" applyAlignment="0" applyProtection="0"/>
    <xf numFmtId="0" fontId="122" fillId="14" borderId="0" applyNumberFormat="0" applyBorder="0" applyAlignment="0" applyProtection="0"/>
    <xf numFmtId="0" fontId="122" fillId="14" borderId="0" applyNumberFormat="0" applyBorder="0" applyAlignment="0" applyProtection="0"/>
    <xf numFmtId="0" fontId="18" fillId="14" borderId="0" applyNumberFormat="0" applyBorder="0" applyAlignment="0" applyProtection="0"/>
    <xf numFmtId="0" fontId="123" fillId="46" borderId="0" applyNumberFormat="0" applyBorder="0" applyAlignment="0" applyProtection="0"/>
    <xf numFmtId="0" fontId="122" fillId="14" borderId="0" applyNumberFormat="0" applyBorder="0" applyAlignment="0" applyProtection="0"/>
    <xf numFmtId="0" fontId="122" fillId="18" borderId="0" applyNumberFormat="0" applyBorder="0" applyAlignment="0" applyProtection="0"/>
    <xf numFmtId="0" fontId="122" fillId="18" borderId="0" applyNumberFormat="0" applyBorder="0" applyAlignment="0" applyProtection="0"/>
    <xf numFmtId="0" fontId="18" fillId="18" borderId="0" applyNumberFormat="0" applyBorder="0" applyAlignment="0" applyProtection="0"/>
    <xf numFmtId="0" fontId="123" fillId="43" borderId="0" applyNumberFormat="0" applyBorder="0" applyAlignment="0" applyProtection="0"/>
    <xf numFmtId="0" fontId="122" fillId="18" borderId="0" applyNumberFormat="0" applyBorder="0" applyAlignment="0" applyProtection="0"/>
    <xf numFmtId="0" fontId="122" fillId="22" borderId="0" applyNumberFormat="0" applyBorder="0" applyAlignment="0" applyProtection="0"/>
    <xf numFmtId="0" fontId="18" fillId="22" borderId="0" applyNumberFormat="0" applyBorder="0" applyAlignment="0" applyProtection="0"/>
    <xf numFmtId="0" fontId="122" fillId="44" borderId="0" applyNumberFormat="0" applyBorder="0" applyAlignment="0" applyProtection="0"/>
    <xf numFmtId="0" fontId="122" fillId="44" borderId="0" applyNumberFormat="0" applyBorder="0" applyAlignment="0" applyProtection="0"/>
    <xf numFmtId="0" fontId="18" fillId="22" borderId="0" applyNumberFormat="0" applyBorder="0" applyAlignment="0" applyProtection="0"/>
    <xf numFmtId="0" fontId="123" fillId="44" borderId="0" applyNumberFormat="0" applyBorder="0" applyAlignment="0" applyProtection="0"/>
    <xf numFmtId="0" fontId="122" fillId="44" borderId="0" applyNumberFormat="0" applyBorder="0" applyAlignment="0" applyProtection="0"/>
    <xf numFmtId="0" fontId="122" fillId="26" borderId="0" applyNumberFormat="0" applyBorder="0" applyAlignment="0" applyProtection="0"/>
    <xf numFmtId="0" fontId="18" fillId="26" borderId="0" applyNumberFormat="0" applyBorder="0" applyAlignment="0" applyProtection="0"/>
    <xf numFmtId="0" fontId="122" fillId="47" borderId="0" applyNumberFormat="0" applyBorder="0" applyAlignment="0" applyProtection="0"/>
    <xf numFmtId="0" fontId="122" fillId="47" borderId="0" applyNumberFormat="0" applyBorder="0" applyAlignment="0" applyProtection="0"/>
    <xf numFmtId="0" fontId="18" fillId="26" borderId="0" applyNumberFormat="0" applyBorder="0" applyAlignment="0" applyProtection="0"/>
    <xf numFmtId="0" fontId="123" fillId="47" borderId="0" applyNumberFormat="0" applyBorder="0" applyAlignment="0" applyProtection="0"/>
    <xf numFmtId="0" fontId="122" fillId="47" borderId="0" applyNumberFormat="0" applyBorder="0" applyAlignment="0" applyProtection="0"/>
    <xf numFmtId="0" fontId="122" fillId="30" borderId="0" applyNumberFormat="0" applyBorder="0" applyAlignment="0" applyProtection="0"/>
    <xf numFmtId="0" fontId="122" fillId="30" borderId="0" applyNumberFormat="0" applyBorder="0" applyAlignment="0" applyProtection="0"/>
    <xf numFmtId="0" fontId="18" fillId="30" borderId="0" applyNumberFormat="0" applyBorder="0" applyAlignment="0" applyProtection="0"/>
    <xf numFmtId="0" fontId="123" fillId="48" borderId="0" applyNumberFormat="0" applyBorder="0" applyAlignment="0" applyProtection="0"/>
    <xf numFmtId="0" fontId="122" fillId="30" borderId="0" applyNumberFormat="0" applyBorder="0" applyAlignment="0" applyProtection="0"/>
    <xf numFmtId="0" fontId="122" fillId="34" borderId="0" applyNumberFormat="0" applyBorder="0" applyAlignment="0" applyProtection="0"/>
    <xf numFmtId="0" fontId="18" fillId="34" borderId="0" applyNumberFormat="0" applyBorder="0" applyAlignment="0" applyProtection="0"/>
    <xf numFmtId="0" fontId="122" fillId="49" borderId="0" applyNumberFormat="0" applyBorder="0" applyAlignment="0" applyProtection="0"/>
    <xf numFmtId="0" fontId="122" fillId="49" borderId="0" applyNumberFormat="0" applyBorder="0" applyAlignment="0" applyProtection="0"/>
    <xf numFmtId="0" fontId="18" fillId="34" borderId="0" applyNumberFormat="0" applyBorder="0" applyAlignment="0" applyProtection="0"/>
    <xf numFmtId="0" fontId="123" fillId="49" borderId="0" applyNumberFormat="0" applyBorder="0" applyAlignment="0" applyProtection="0"/>
    <xf numFmtId="0" fontId="122" fillId="49" borderId="0" applyNumberFormat="0" applyBorder="0" applyAlignment="0" applyProtection="0"/>
    <xf numFmtId="0" fontId="124" fillId="4" borderId="0" applyNumberFormat="0" applyBorder="0" applyAlignment="0" applyProtection="0"/>
    <xf numFmtId="0" fontId="124" fillId="4" borderId="0" applyNumberFormat="0" applyBorder="0" applyAlignment="0" applyProtection="0"/>
    <xf numFmtId="0" fontId="9" fillId="4" borderId="0" applyNumberFormat="0" applyBorder="0" applyAlignment="0" applyProtection="0"/>
    <xf numFmtId="0" fontId="125" fillId="39" borderId="0" applyNumberFormat="0" applyBorder="0" applyAlignment="0" applyProtection="0"/>
    <xf numFmtId="0" fontId="124" fillId="4" borderId="0" applyNumberFormat="0" applyBorder="0" applyAlignment="0" applyProtection="0"/>
    <xf numFmtId="0" fontId="126" fillId="8" borderId="5" applyNumberFormat="0" applyAlignment="0" applyProtection="0"/>
    <xf numFmtId="0" fontId="126" fillId="8" borderId="5" applyNumberFormat="0" applyAlignment="0" applyProtection="0"/>
    <xf numFmtId="0" fontId="14" fillId="8" borderId="5" applyNumberFormat="0" applyAlignment="0" applyProtection="0"/>
    <xf numFmtId="0" fontId="127" fillId="56" borderId="19" applyNumberFormat="0" applyAlignment="0" applyProtection="0"/>
    <xf numFmtId="0" fontId="126" fillId="8" borderId="5" applyNumberFormat="0" applyAlignment="0" applyProtection="0"/>
    <xf numFmtId="0" fontId="128" fillId="9" borderId="8" applyNumberFormat="0" applyAlignment="0" applyProtection="0"/>
    <xf numFmtId="0" fontId="128" fillId="9" borderId="8" applyNumberFormat="0" applyAlignment="0" applyProtection="0"/>
    <xf numFmtId="0" fontId="1" fillId="9" borderId="8" applyNumberFormat="0" applyAlignment="0" applyProtection="0"/>
    <xf numFmtId="0" fontId="76" fillId="60" borderId="20" applyNumberFormat="0" applyAlignment="0" applyProtection="0"/>
    <xf numFmtId="0" fontId="128" fillId="9" borderId="8" applyNumberFormat="0" applyAlignment="0" applyProtection="0"/>
    <xf numFmtId="0" fontId="129" fillId="0" borderId="7" applyNumberFormat="0" applyFill="0" applyAlignment="0" applyProtection="0"/>
    <xf numFmtId="0" fontId="129" fillId="0" borderId="7" applyNumberFormat="0" applyFill="0" applyAlignment="0" applyProtection="0"/>
    <xf numFmtId="0" fontId="15" fillId="0" borderId="7" applyNumberFormat="0" applyFill="0" applyAlignment="0" applyProtection="0"/>
    <xf numFmtId="0" fontId="130" fillId="0" borderId="21" applyNumberFormat="0" applyFill="0" applyAlignment="0" applyProtection="0"/>
    <xf numFmtId="0" fontId="129" fillId="0" borderId="7" applyNumberFormat="0" applyFill="0" applyAlignment="0" applyProtection="0"/>
    <xf numFmtId="210" fontId="3" fillId="0" borderId="0" applyFont="0" applyFill="0" applyBorder="0" applyAlignment="0" applyProtection="0"/>
    <xf numFmtId="0" fontId="122" fillId="11" borderId="0" applyNumberFormat="0" applyBorder="0" applyAlignment="0" applyProtection="0"/>
    <xf numFmtId="0" fontId="122" fillId="11" borderId="0" applyNumberFormat="0" applyBorder="0" applyAlignment="0" applyProtection="0"/>
    <xf numFmtId="0" fontId="18" fillId="11" borderId="0" applyNumberFormat="0" applyBorder="0" applyAlignment="0" applyProtection="0"/>
    <xf numFmtId="0" fontId="123" fillId="50" borderId="0" applyNumberFormat="0" applyBorder="0" applyAlignment="0" applyProtection="0"/>
    <xf numFmtId="0" fontId="122" fillId="11" borderId="0" applyNumberFormat="0" applyBorder="0" applyAlignment="0" applyProtection="0"/>
    <xf numFmtId="0" fontId="122" fillId="15" borderId="0" applyNumberFormat="0" applyBorder="0" applyAlignment="0" applyProtection="0"/>
    <xf numFmtId="0" fontId="122" fillId="15" borderId="0" applyNumberFormat="0" applyBorder="0" applyAlignment="0" applyProtection="0"/>
    <xf numFmtId="0" fontId="18" fillId="15" borderId="0" applyNumberFormat="0" applyBorder="0" applyAlignment="0" applyProtection="0"/>
    <xf numFmtId="0" fontId="123" fillId="51" borderId="0" applyNumberFormat="0" applyBorder="0" applyAlignment="0" applyProtection="0"/>
    <xf numFmtId="0" fontId="122" fillId="15" borderId="0" applyNumberFormat="0" applyBorder="0" applyAlignment="0" applyProtection="0"/>
    <xf numFmtId="0" fontId="122" fillId="19" borderId="0" applyNumberFormat="0" applyBorder="0" applyAlignment="0" applyProtection="0"/>
    <xf numFmtId="0" fontId="122" fillId="19" borderId="0" applyNumberFormat="0" applyBorder="0" applyAlignment="0" applyProtection="0"/>
    <xf numFmtId="0" fontId="18" fillId="19" borderId="0" applyNumberFormat="0" applyBorder="0" applyAlignment="0" applyProtection="0"/>
    <xf numFmtId="0" fontId="123" fillId="52" borderId="0" applyNumberFormat="0" applyBorder="0" applyAlignment="0" applyProtection="0"/>
    <xf numFmtId="0" fontId="122" fillId="19" borderId="0" applyNumberFormat="0" applyBorder="0" applyAlignment="0" applyProtection="0"/>
    <xf numFmtId="0" fontId="122" fillId="23" borderId="0" applyNumberFormat="0" applyBorder="0" applyAlignment="0" applyProtection="0"/>
    <xf numFmtId="0" fontId="122" fillId="23" borderId="0" applyNumberFormat="0" applyBorder="0" applyAlignment="0" applyProtection="0"/>
    <xf numFmtId="0" fontId="18" fillId="23" borderId="0" applyNumberFormat="0" applyBorder="0" applyAlignment="0" applyProtection="0"/>
    <xf numFmtId="0" fontId="123" fillId="47" borderId="0" applyNumberFormat="0" applyBorder="0" applyAlignment="0" applyProtection="0"/>
    <xf numFmtId="0" fontId="122" fillId="23" borderId="0" applyNumberFormat="0" applyBorder="0" applyAlignment="0" applyProtection="0"/>
    <xf numFmtId="0" fontId="122" fillId="27" borderId="0" applyNumberFormat="0" applyBorder="0" applyAlignment="0" applyProtection="0"/>
    <xf numFmtId="0" fontId="122" fillId="27" borderId="0" applyNumberFormat="0" applyBorder="0" applyAlignment="0" applyProtection="0"/>
    <xf numFmtId="0" fontId="18" fillId="27" borderId="0" applyNumberFormat="0" applyBorder="0" applyAlignment="0" applyProtection="0"/>
    <xf numFmtId="0" fontId="123" fillId="48" borderId="0" applyNumberFormat="0" applyBorder="0" applyAlignment="0" applyProtection="0"/>
    <xf numFmtId="0" fontId="122" fillId="27" borderId="0" applyNumberFormat="0" applyBorder="0" applyAlignment="0" applyProtection="0"/>
    <xf numFmtId="0" fontId="122" fillId="31" borderId="0" applyNumberFormat="0" applyBorder="0" applyAlignment="0" applyProtection="0"/>
    <xf numFmtId="0" fontId="122" fillId="31" borderId="0" applyNumberFormat="0" applyBorder="0" applyAlignment="0" applyProtection="0"/>
    <xf numFmtId="0" fontId="18" fillId="31" borderId="0" applyNumberFormat="0" applyBorder="0" applyAlignment="0" applyProtection="0"/>
    <xf numFmtId="0" fontId="123" fillId="53" borderId="0" applyNumberFormat="0" applyBorder="0" applyAlignment="0" applyProtection="0"/>
    <xf numFmtId="0" fontId="122" fillId="31" borderId="0" applyNumberFormat="0" applyBorder="0" applyAlignment="0" applyProtection="0"/>
    <xf numFmtId="0" fontId="131" fillId="7" borderId="5" applyNumberFormat="0" applyAlignment="0" applyProtection="0"/>
    <xf numFmtId="0" fontId="131" fillId="7" borderId="5" applyNumberFormat="0" applyAlignment="0" applyProtection="0"/>
    <xf numFmtId="0" fontId="12" fillId="7" borderId="5" applyNumberFormat="0" applyAlignment="0" applyProtection="0"/>
    <xf numFmtId="0" fontId="132" fillId="41" borderId="19" applyNumberFormat="0" applyAlignment="0" applyProtection="0"/>
    <xf numFmtId="0" fontId="131" fillId="7" borderId="5" applyNumberFormat="0" applyAlignment="0" applyProtection="0"/>
    <xf numFmtId="0" fontId="133" fillId="5" borderId="0" applyNumberFormat="0" applyBorder="0" applyAlignment="0" applyProtection="0"/>
    <xf numFmtId="0" fontId="133" fillId="5" borderId="0" applyNumberFormat="0" applyBorder="0" applyAlignment="0" applyProtection="0"/>
    <xf numFmtId="0" fontId="10" fillId="5" borderId="0" applyNumberFormat="0" applyBorder="0" applyAlignment="0" applyProtection="0"/>
    <xf numFmtId="0" fontId="134" fillId="38" borderId="0" applyNumberFormat="0" applyBorder="0" applyAlignment="0" applyProtection="0"/>
    <xf numFmtId="0" fontId="133" fillId="5" borderId="0" applyNumberFormat="0" applyBorder="0" applyAlignment="0" applyProtection="0"/>
    <xf numFmtId="210" fontId="135" fillId="0" borderId="0" applyFont="0" applyFill="0" applyBorder="0" applyAlignment="0" applyProtection="0"/>
    <xf numFmtId="210" fontId="3" fillId="0" borderId="0" applyFont="0" applyFill="0" applyBorder="0" applyAlignment="0" applyProtection="0"/>
    <xf numFmtId="210" fontId="23" fillId="0" borderId="0" applyFont="0" applyFill="0" applyBorder="0" applyAlignment="0" applyProtection="0"/>
    <xf numFmtId="210" fontId="135" fillId="0" borderId="0" applyFont="0" applyFill="0" applyBorder="0" applyAlignment="0" applyProtection="0"/>
    <xf numFmtId="0" fontId="136" fillId="6" borderId="0" applyNumberFormat="0" applyBorder="0" applyAlignment="0" applyProtection="0"/>
    <xf numFmtId="0" fontId="136" fillId="6" borderId="0" applyNumberFormat="0" applyBorder="0" applyAlignment="0" applyProtection="0"/>
    <xf numFmtId="0" fontId="11" fillId="6" borderId="0" applyNumberFormat="0" applyBorder="0" applyAlignment="0" applyProtection="0"/>
    <xf numFmtId="0" fontId="137" fillId="36" borderId="0" applyNumberFormat="0" applyBorder="0" applyAlignment="0" applyProtection="0"/>
    <xf numFmtId="0" fontId="136" fillId="6" borderId="0" applyNumberFormat="0" applyBorder="0" applyAlignment="0" applyProtection="0"/>
    <xf numFmtId="0" fontId="21" fillId="0" borderId="0"/>
    <xf numFmtId="0" fontId="138" fillId="0" borderId="0"/>
    <xf numFmtId="0" fontId="121" fillId="0" borderId="0"/>
    <xf numFmtId="0" fontId="23" fillId="0" borderId="0"/>
    <xf numFmtId="0" fontId="1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1" fillId="0" borderId="0"/>
    <xf numFmtId="0" fontId="121" fillId="10" borderId="9" applyNumberFormat="0" applyFont="0" applyAlignment="0" applyProtection="0"/>
    <xf numFmtId="0" fontId="3" fillId="10" borderId="9" applyNumberFormat="0" applyFont="0" applyAlignment="0" applyProtection="0"/>
    <xf numFmtId="0" fontId="135" fillId="10" borderId="9" applyNumberFormat="0" applyFont="0" applyAlignment="0" applyProtection="0"/>
    <xf numFmtId="0" fontId="135" fillId="10" borderId="9" applyNumberFormat="0" applyFont="0" applyAlignment="0" applyProtection="0"/>
    <xf numFmtId="0" fontId="3" fillId="10" borderId="9" applyNumberFormat="0" applyFont="0" applyAlignment="0" applyProtection="0"/>
    <xf numFmtId="0" fontId="23" fillId="68" borderId="28" applyNumberFormat="0" applyFont="0" applyAlignment="0" applyProtection="0"/>
    <xf numFmtId="0" fontId="135" fillId="10" borderId="9" applyNumberFormat="0" applyFont="0" applyAlignment="0" applyProtection="0"/>
    <xf numFmtId="9" fontId="135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5" fillId="0" borderId="0" applyFont="0" applyFill="0" applyBorder="0" applyAlignment="0" applyProtection="0"/>
    <xf numFmtId="0" fontId="139" fillId="8" borderId="6" applyNumberFormat="0" applyAlignment="0" applyProtection="0"/>
    <xf numFmtId="0" fontId="139" fillId="8" borderId="6" applyNumberFormat="0" applyAlignment="0" applyProtection="0"/>
    <xf numFmtId="0" fontId="13" fillId="8" borderId="6" applyNumberFormat="0" applyAlignment="0" applyProtection="0"/>
    <xf numFmtId="0" fontId="140" fillId="56" borderId="29" applyNumberFormat="0" applyAlignment="0" applyProtection="0"/>
    <xf numFmtId="0" fontId="139" fillId="8" borderId="6" applyNumberFormat="0" applyAlignment="0" applyProtection="0"/>
    <xf numFmtId="43" fontId="3" fillId="0" borderId="0" applyFon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5" fillId="0" borderId="2" applyNumberFormat="0" applyFill="0" applyAlignment="0" applyProtection="0"/>
    <xf numFmtId="0" fontId="145" fillId="0" borderId="2" applyNumberFormat="0" applyFill="0" applyAlignment="0" applyProtection="0"/>
    <xf numFmtId="0" fontId="6" fillId="0" borderId="2" applyNumberFormat="0" applyFill="0" applyAlignment="0" applyProtection="0"/>
    <xf numFmtId="0" fontId="146" fillId="0" borderId="36" applyNumberFormat="0" applyFill="0" applyAlignment="0" applyProtection="0"/>
    <xf numFmtId="0" fontId="145" fillId="0" borderId="2" applyNumberFormat="0" applyFill="0" applyAlignment="0" applyProtection="0"/>
    <xf numFmtId="0" fontId="147" fillId="0" borderId="3" applyNumberFormat="0" applyFill="0" applyAlignment="0" applyProtection="0"/>
    <xf numFmtId="0" fontId="147" fillId="0" borderId="3" applyNumberFormat="0" applyFill="0" applyAlignment="0" applyProtection="0"/>
    <xf numFmtId="0" fontId="7" fillId="0" borderId="3" applyNumberFormat="0" applyFill="0" applyAlignment="0" applyProtection="0"/>
    <xf numFmtId="0" fontId="148" fillId="0" borderId="37" applyNumberFormat="0" applyFill="0" applyAlignment="0" applyProtection="0"/>
    <xf numFmtId="0" fontId="147" fillId="0" borderId="3" applyNumberFormat="0" applyFill="0" applyAlignment="0" applyProtection="0"/>
    <xf numFmtId="0" fontId="149" fillId="0" borderId="4" applyNumberFormat="0" applyFill="0" applyAlignment="0" applyProtection="0"/>
    <xf numFmtId="0" fontId="149" fillId="0" borderId="4" applyNumberFormat="0" applyFill="0" applyAlignment="0" applyProtection="0"/>
    <xf numFmtId="0" fontId="8" fillId="0" borderId="4" applyNumberFormat="0" applyFill="0" applyAlignment="0" applyProtection="0"/>
    <xf numFmtId="0" fontId="150" fillId="0" borderId="26" applyNumberFormat="0" applyFill="0" applyAlignment="0" applyProtection="0"/>
    <xf numFmtId="0" fontId="149" fillId="0" borderId="4" applyNumberFormat="0" applyFill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1" fillId="0" borderId="10" applyNumberFormat="0" applyFill="0" applyAlignment="0" applyProtection="0"/>
    <xf numFmtId="0" fontId="151" fillId="0" borderId="10" applyNumberFormat="0" applyFill="0" applyAlignment="0" applyProtection="0"/>
    <xf numFmtId="0" fontId="2" fillId="0" borderId="10" applyNumberFormat="0" applyFill="0" applyAlignment="0" applyProtection="0"/>
    <xf numFmtId="0" fontId="81" fillId="0" borderId="38" applyNumberFormat="0" applyFill="0" applyAlignment="0" applyProtection="0"/>
    <xf numFmtId="0" fontId="151" fillId="0" borderId="10" applyNumberFormat="0" applyFill="0" applyAlignment="0" applyProtection="0"/>
    <xf numFmtId="43" fontId="135" fillId="0" borderId="0" applyFont="0" applyFill="0" applyBorder="0" applyAlignment="0" applyProtection="0"/>
    <xf numFmtId="43" fontId="13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5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6" fillId="0" borderId="0"/>
    <xf numFmtId="0" fontId="25" fillId="0" borderId="0"/>
    <xf numFmtId="0" fontId="26" fillId="0" borderId="0"/>
    <xf numFmtId="0" fontId="121" fillId="0" borderId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9" fillId="0" borderId="13" applyNumberFormat="0" applyFill="0" applyAlignment="0" applyProtection="0"/>
    <xf numFmtId="0" fontId="64" fillId="0" borderId="26" applyNumberFormat="0" applyFill="0" applyAlignment="0" applyProtection="0"/>
    <xf numFmtId="0" fontId="73" fillId="0" borderId="31">
      <alignment horizontal="center"/>
    </xf>
    <xf numFmtId="0" fontId="64" fillId="0" borderId="26" applyNumberFormat="0" applyFill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73" fillId="0" borderId="31">
      <alignment horizontal="center"/>
    </xf>
    <xf numFmtId="43" fontId="95" fillId="0" borderId="0" applyFont="0" applyFill="0" applyBorder="0" applyAlignment="0" applyProtection="0"/>
    <xf numFmtId="0" fontId="29" fillId="0" borderId="13" applyNumberFormat="0" applyFill="0" applyAlignment="0" applyProtection="0"/>
    <xf numFmtId="43" fontId="21" fillId="0" borderId="0" applyFont="0" applyFill="0" applyBorder="0" applyAlignment="0" applyProtection="0"/>
    <xf numFmtId="43" fontId="21" fillId="62" borderId="0" applyNumberFormat="0" applyFont="0" applyBorder="0" applyAlignment="0" applyProtection="0"/>
    <xf numFmtId="5" fontId="50" fillId="0" borderId="0" applyFont="0" applyFill="0" applyBorder="0" applyAlignment="0" applyProtection="0"/>
    <xf numFmtId="6" fontId="50" fillId="0" borderId="0" applyFont="0" applyFill="0" applyBorder="0" applyAlignment="0" applyProtection="0"/>
    <xf numFmtId="8" fontId="50" fillId="0" borderId="0"/>
    <xf numFmtId="42" fontId="50" fillId="0" borderId="0"/>
    <xf numFmtId="8" fontId="50" fillId="0" borderId="0"/>
    <xf numFmtId="42" fontId="5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" fontId="79" fillId="73" borderId="33" applyNumberFormat="0" applyProtection="0">
      <alignment horizontal="left" vertical="center"/>
    </xf>
    <xf numFmtId="4" fontId="79" fillId="73" borderId="33" applyNumberFormat="0" applyProtection="0">
      <alignment horizontal="left" vertical="center"/>
    </xf>
    <xf numFmtId="4" fontId="79" fillId="73" borderId="33" applyNumberFormat="0" applyProtection="0">
      <alignment horizontal="left" vertical="center"/>
    </xf>
    <xf numFmtId="4" fontId="79" fillId="73" borderId="33" applyNumberFormat="0" applyProtection="0">
      <alignment horizontal="left"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5" fontId="35" fillId="0" borderId="0"/>
    <xf numFmtId="5" fontId="35" fillId="0" borderId="0"/>
    <xf numFmtId="43" fontId="107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2" fillId="0" borderId="0" applyFont="0" applyFill="0" applyBorder="0" applyAlignment="0" applyProtection="0"/>
    <xf numFmtId="0" fontId="29" fillId="0" borderId="13" applyNumberForma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50" fillId="0" borderId="26" applyNumberFormat="0" applyFill="0" applyAlignment="0" applyProtection="0"/>
    <xf numFmtId="43" fontId="135" fillId="0" borderId="0" applyFont="0" applyFill="0" applyBorder="0" applyAlignment="0" applyProtection="0"/>
    <xf numFmtId="43" fontId="13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56">
    <xf numFmtId="0" fontId="0" fillId="0" borderId="0" xfId="0"/>
    <xf numFmtId="0" fontId="1" fillId="2" borderId="43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3" fontId="2" fillId="0" borderId="0" xfId="0" applyNumberFormat="1" applyFont="1" applyBorder="1" applyAlignment="1">
      <alignment horizontal="right" vertical="center"/>
    </xf>
    <xf numFmtId="167" fontId="0" fillId="0" borderId="0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152" fillId="88" borderId="43" xfId="0" applyFont="1" applyFill="1" applyBorder="1" applyAlignment="1">
      <alignment horizontal="left" vertical="center"/>
    </xf>
    <xf numFmtId="3" fontId="152" fillId="88" borderId="43" xfId="0" applyNumberFormat="1" applyFont="1" applyFill="1" applyBorder="1" applyAlignment="1">
      <alignment horizontal="right" vertical="center"/>
    </xf>
    <xf numFmtId="0" fontId="2" fillId="88" borderId="43" xfId="0" applyFont="1" applyFill="1" applyBorder="1" applyAlignment="1">
      <alignment horizontal="left" vertical="center"/>
    </xf>
    <xf numFmtId="3" fontId="2" fillId="88" borderId="43" xfId="0" applyNumberFormat="1" applyFont="1" applyFill="1" applyBorder="1" applyAlignment="1">
      <alignment horizontal="right" vertical="center"/>
    </xf>
    <xf numFmtId="167" fontId="0" fillId="0" borderId="0" xfId="0" applyNumberFormat="1" applyFont="1" applyBorder="1" applyAlignment="1">
      <alignment horizontal="center" vertical="center"/>
    </xf>
    <xf numFmtId="0" fontId="0" fillId="0" borderId="44" xfId="0" applyBorder="1" applyAlignment="1">
      <alignment horizontal="left" vertical="center"/>
    </xf>
    <xf numFmtId="3" fontId="0" fillId="0" borderId="44" xfId="0" applyNumberFormat="1" applyBorder="1" applyAlignment="1">
      <alignment horizontal="right" vertical="center"/>
    </xf>
    <xf numFmtId="0" fontId="0" fillId="0" borderId="44" xfId="0" applyBorder="1" applyAlignment="1">
      <alignment horizontal="right" vertical="center"/>
    </xf>
    <xf numFmtId="3" fontId="2" fillId="0" borderId="44" xfId="0" applyNumberFormat="1" applyFont="1" applyBorder="1" applyAlignment="1">
      <alignment horizontal="right" vertical="center"/>
    </xf>
    <xf numFmtId="0" fontId="2" fillId="0" borderId="44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164" fontId="0" fillId="0" borderId="0" xfId="0" applyNumberFormat="1" applyBorder="1" applyAlignment="1">
      <alignment vertical="center"/>
    </xf>
    <xf numFmtId="0" fontId="1" fillId="89" borderId="0" xfId="0" applyFont="1" applyFill="1" applyBorder="1" applyAlignment="1">
      <alignment vertical="center"/>
    </xf>
    <xf numFmtId="0" fontId="18" fillId="89" borderId="0" xfId="0" applyFont="1" applyFill="1" applyBorder="1" applyAlignment="1">
      <alignment vertical="center"/>
    </xf>
    <xf numFmtId="166" fontId="0" fillId="0" borderId="0" xfId="0" applyNumberFormat="1" applyBorder="1" applyAlignment="1">
      <alignment vertical="center"/>
    </xf>
    <xf numFmtId="3" fontId="0" fillId="0" borderId="44" xfId="0" applyNumberFormat="1" applyFill="1" applyBorder="1" applyAlignment="1">
      <alignment horizontal="right" vertical="center"/>
    </xf>
    <xf numFmtId="0" fontId="0" fillId="0" borderId="44" xfId="0" applyFill="1" applyBorder="1" applyAlignment="1">
      <alignment horizontal="left" vertical="center"/>
    </xf>
    <xf numFmtId="165" fontId="0" fillId="0" borderId="44" xfId="0" applyNumberFormat="1" applyFill="1" applyBorder="1" applyAlignment="1">
      <alignment horizontal="right" vertical="center"/>
    </xf>
    <xf numFmtId="0" fontId="0" fillId="0" borderId="44" xfId="0" applyBorder="1" applyAlignment="1">
      <alignment vertical="center"/>
    </xf>
    <xf numFmtId="3" fontId="2" fillId="0" borderId="44" xfId="0" applyNumberFormat="1" applyFont="1" applyFill="1" applyBorder="1" applyAlignment="1">
      <alignment horizontal="right" vertical="center"/>
    </xf>
    <xf numFmtId="9" fontId="0" fillId="0" borderId="0" xfId="1" applyFont="1" applyBorder="1" applyAlignment="1">
      <alignment vertical="center"/>
    </xf>
    <xf numFmtId="167" fontId="0" fillId="0" borderId="0" xfId="0" applyNumberFormat="1" applyBorder="1" applyAlignment="1">
      <alignment vertical="center"/>
    </xf>
    <xf numFmtId="167" fontId="18" fillId="89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7" fontId="4" fillId="0" borderId="0" xfId="0" applyNumberFormat="1" applyFont="1" applyBorder="1" applyAlignment="1">
      <alignment vertical="center"/>
    </xf>
    <xf numFmtId="168" fontId="3" fillId="0" borderId="44" xfId="1" applyNumberFormat="1" applyFont="1" applyBorder="1" applyAlignment="1">
      <alignment horizontal="right" vertical="center"/>
    </xf>
    <xf numFmtId="167" fontId="0" fillId="0" borderId="44" xfId="1" applyNumberFormat="1" applyFont="1" applyBorder="1" applyAlignment="1">
      <alignment horizontal="right" vertical="center"/>
    </xf>
    <xf numFmtId="0" fontId="2" fillId="0" borderId="44" xfId="0" applyFont="1" applyBorder="1" applyAlignment="1">
      <alignment vertical="center"/>
    </xf>
    <xf numFmtId="167" fontId="2" fillId="0" borderId="44" xfId="1" applyNumberFormat="1" applyFont="1" applyBorder="1" applyAlignment="1">
      <alignment horizontal="right" vertical="center"/>
    </xf>
    <xf numFmtId="167" fontId="3" fillId="0" borderId="44" xfId="1" applyNumberFormat="1" applyFont="1" applyBorder="1" applyAlignment="1">
      <alignment horizontal="right" vertical="center"/>
    </xf>
    <xf numFmtId="168" fontId="0" fillId="0" borderId="44" xfId="1" applyNumberFormat="1" applyFont="1" applyBorder="1" applyAlignment="1">
      <alignment horizontal="right" vertical="center"/>
    </xf>
    <xf numFmtId="0" fontId="0" fillId="0" borderId="0" xfId="0" applyBorder="1"/>
    <xf numFmtId="167" fontId="0" fillId="0" borderId="0" xfId="1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67" fontId="0" fillId="0" borderId="44" xfId="1" applyNumberFormat="1" applyFont="1" applyBorder="1" applyAlignment="1">
      <alignment horizontal="center" vertical="center"/>
    </xf>
    <xf numFmtId="169" fontId="0" fillId="0" borderId="44" xfId="0" applyNumberFormat="1" applyBorder="1" applyAlignment="1">
      <alignment horizontal="center" vertical="center"/>
    </xf>
    <xf numFmtId="170" fontId="0" fillId="0" borderId="44" xfId="0" applyNumberFormat="1" applyBorder="1" applyAlignment="1">
      <alignment horizontal="center" vertical="center"/>
    </xf>
    <xf numFmtId="0" fontId="0" fillId="0" borderId="44" xfId="0" applyFont="1" applyBorder="1" applyAlignment="1">
      <alignment horizontal="left" vertical="center"/>
    </xf>
    <xf numFmtId="169" fontId="0" fillId="0" borderId="44" xfId="0" applyNumberFormat="1" applyFont="1" applyBorder="1" applyAlignment="1">
      <alignment horizontal="center" vertical="center"/>
    </xf>
    <xf numFmtId="170" fontId="0" fillId="0" borderId="44" xfId="0" applyNumberFormat="1" applyFont="1" applyBorder="1" applyAlignment="1">
      <alignment horizontal="center" vertical="center"/>
    </xf>
    <xf numFmtId="167" fontId="0" fillId="0" borderId="44" xfId="0" applyNumberFormat="1" applyFont="1" applyBorder="1" applyAlignment="1">
      <alignment horizontal="center" vertical="center"/>
    </xf>
    <xf numFmtId="3" fontId="0" fillId="3" borderId="44" xfId="0" applyNumberFormat="1" applyFill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</cellXfs>
  <cellStyles count="1098">
    <cellStyle name="          _x000d__x000a_386grabber=VGA.3GR_x000d__x000a_" xfId="585"/>
    <cellStyle name="#,##-" xfId="26"/>
    <cellStyle name="#,##0" xfId="27"/>
    <cellStyle name="#,##0%" xfId="28"/>
    <cellStyle name="#,##0.0%" xfId="29"/>
    <cellStyle name="#,##0_),(#,##0)" xfId="30"/>
    <cellStyle name="_%(SignOnly)" xfId="31"/>
    <cellStyle name="_%(SignSpaceOnly)" xfId="32"/>
    <cellStyle name="_2.05.09.10.00013_0906" xfId="33"/>
    <cellStyle name="_Comma" xfId="34"/>
    <cellStyle name="_Currency" xfId="35"/>
    <cellStyle name="_CurrencySpace" xfId="36"/>
    <cellStyle name="_drog_normal" xfId="37"/>
    <cellStyle name="_Drogasil_Texto" xfId="38"/>
    <cellStyle name="_Drogasil_Texto 2" xfId="39"/>
    <cellStyle name="_Euro" xfId="40"/>
    <cellStyle name="_Heading" xfId="41"/>
    <cellStyle name="_Highlight" xfId="42"/>
    <cellStyle name="_Multiple" xfId="43"/>
    <cellStyle name="_MultipleSpace" xfId="44"/>
    <cellStyle name="_SubHeading" xfId="45"/>
    <cellStyle name="_Table" xfId="46"/>
    <cellStyle name="_Table 2" xfId="338"/>
    <cellStyle name="_Table 2 2" xfId="694"/>
    <cellStyle name="_Table 2 2 2" xfId="1071"/>
    <cellStyle name="_Table 2 3" xfId="997"/>
    <cellStyle name="_Table 3" xfId="337"/>
    <cellStyle name="_Table 3 2" xfId="695"/>
    <cellStyle name="_Table 3 2 2" xfId="1072"/>
    <cellStyle name="_Table 3 3" xfId="996"/>
    <cellStyle name="_Table 4" xfId="703"/>
    <cellStyle name="_Table 4 2" xfId="1080"/>
    <cellStyle name="_Table 5" xfId="990"/>
    <cellStyle name="_Table_Consolidado_total" xfId="586"/>
    <cellStyle name="_Table_Consolidado_total 2" xfId="1003"/>
    <cellStyle name="_TableHead" xfId="47"/>
    <cellStyle name="_TableRowHead" xfId="48"/>
    <cellStyle name="_TableSuperHead" xfId="49"/>
    <cellStyle name="=C:\WINNT\SYSTEM32\COMMAND.COM" xfId="50"/>
    <cellStyle name="=C:\WINNT\SYSTEM32\COMMAND.COM 2" xfId="51"/>
    <cellStyle name="=C:\WINNT\SYSTEM32\COMMAND.COM 3" xfId="52"/>
    <cellStyle name="=C:\WINNT\SYSTEM32\COMMAND.COM 4" xfId="53"/>
    <cellStyle name="=C:\WINNT\SYSTEM32\COMMAND.COM 5" xfId="54"/>
    <cellStyle name="=C:\WINNT\SYSTEM32\COMMAND.COM 6" xfId="55"/>
    <cellStyle name="=C:\WINNT\SYSTEM32\COMMAND.COM 7" xfId="56"/>
    <cellStyle name="0.0x" xfId="57"/>
    <cellStyle name="20% - Accent1" xfId="58"/>
    <cellStyle name="20% - Accent2" xfId="59"/>
    <cellStyle name="20% - Accent3" xfId="60"/>
    <cellStyle name="20% - Accent4" xfId="61"/>
    <cellStyle name="20% - Accent5" xfId="62"/>
    <cellStyle name="20% - Accent6" xfId="63"/>
    <cellStyle name="20% - Ênfase1 2" xfId="64"/>
    <cellStyle name="20% - Ênfase1 2 2" xfId="342"/>
    <cellStyle name="20% - Ênfase1 2 2 2" xfId="732"/>
    <cellStyle name="20% - Ênfase1 2 3" xfId="343"/>
    <cellStyle name="20% - Ênfase1 2 4" xfId="731"/>
    <cellStyle name="20% - Ênfase1 3" xfId="344"/>
    <cellStyle name="20% - Ênfase1 3 2" xfId="733"/>
    <cellStyle name="20% - Ênfase1 4" xfId="734"/>
    <cellStyle name="20% - Ênfase1 5" xfId="735"/>
    <cellStyle name="20% - Ênfase1 6" xfId="736"/>
    <cellStyle name="20% - Ênfase1 7" xfId="737"/>
    <cellStyle name="20% - Ênfase2 2" xfId="65"/>
    <cellStyle name="20% - Ênfase2 2 2" xfId="345"/>
    <cellStyle name="20% - Ênfase2 2 2 2" xfId="739"/>
    <cellStyle name="20% - Ênfase2 2 3" xfId="346"/>
    <cellStyle name="20% - Ênfase2 2 4" xfId="738"/>
    <cellStyle name="20% - Ênfase2 3" xfId="347"/>
    <cellStyle name="20% - Ênfase2 3 2" xfId="740"/>
    <cellStyle name="20% - Ênfase2 4" xfId="741"/>
    <cellStyle name="20% - Ênfase2 5" xfId="742"/>
    <cellStyle name="20% - Ênfase2 6" xfId="743"/>
    <cellStyle name="20% - Ênfase2 7" xfId="744"/>
    <cellStyle name="20% - Ênfase3 2" xfId="66"/>
    <cellStyle name="20% - Ênfase3 2 2" xfId="348"/>
    <cellStyle name="20% - Ênfase3 2 2 2" xfId="746"/>
    <cellStyle name="20% - Ênfase3 2 3" xfId="349"/>
    <cellStyle name="20% - Ênfase3 2 4" xfId="745"/>
    <cellStyle name="20% - Ênfase3 3" xfId="350"/>
    <cellStyle name="20% - Ênfase3 3 2" xfId="747"/>
    <cellStyle name="20% - Ênfase3 4" xfId="748"/>
    <cellStyle name="20% - Ênfase3 5" xfId="749"/>
    <cellStyle name="20% - Ênfase3 6" xfId="750"/>
    <cellStyle name="20% - Ênfase3 7" xfId="751"/>
    <cellStyle name="20% - Ênfase4 2" xfId="67"/>
    <cellStyle name="20% - Ênfase4 2 2" xfId="351"/>
    <cellStyle name="20% - Ênfase4 2 2 2" xfId="753"/>
    <cellStyle name="20% - Ênfase4 2 3" xfId="352"/>
    <cellStyle name="20% - Ênfase4 2 4" xfId="752"/>
    <cellStyle name="20% - Ênfase4 3" xfId="353"/>
    <cellStyle name="20% - Ênfase4 3 2" xfId="754"/>
    <cellStyle name="20% - Ênfase4 4" xfId="755"/>
    <cellStyle name="20% - Ênfase4 5" xfId="756"/>
    <cellStyle name="20% - Ênfase4 6" xfId="757"/>
    <cellStyle name="20% - Ênfase4 7" xfId="758"/>
    <cellStyle name="20% - Ênfase5 2" xfId="68"/>
    <cellStyle name="20% - Ênfase5 2 2" xfId="354"/>
    <cellStyle name="20% - Ênfase5 2 3" xfId="355"/>
    <cellStyle name="20% - Ênfase5 2 4" xfId="759"/>
    <cellStyle name="20% - Ênfase5 3" xfId="356"/>
    <cellStyle name="20% - Ênfase5 3 2" xfId="760"/>
    <cellStyle name="20% - Ênfase5 4" xfId="761"/>
    <cellStyle name="20% - Ênfase5 5" xfId="762"/>
    <cellStyle name="20% - Ênfase5 6" xfId="763"/>
    <cellStyle name="20% - Ênfase6 2" xfId="69"/>
    <cellStyle name="20% - Ênfase6 2 2" xfId="357"/>
    <cellStyle name="20% - Ênfase6 2 3" xfId="358"/>
    <cellStyle name="20% - Ênfase6 2 4" xfId="764"/>
    <cellStyle name="20% - Ênfase6 3" xfId="359"/>
    <cellStyle name="20% - Ênfase6 3 2" xfId="765"/>
    <cellStyle name="20% - Ênfase6 4" xfId="766"/>
    <cellStyle name="20% - Ênfase6 5" xfId="767"/>
    <cellStyle name="20% - Ênfase6 6" xfId="768"/>
    <cellStyle name="40% - Accent1" xfId="70"/>
    <cellStyle name="40% - Accent2" xfId="71"/>
    <cellStyle name="40% - Accent3" xfId="72"/>
    <cellStyle name="40% - Accent4" xfId="73"/>
    <cellStyle name="40% - Accent5" xfId="74"/>
    <cellStyle name="40% - Accent6" xfId="75"/>
    <cellStyle name="40% - Ênfase1 2" xfId="76"/>
    <cellStyle name="40% - Ênfase1 2 2" xfId="360"/>
    <cellStyle name="40% - Ênfase1 2 3" xfId="361"/>
    <cellStyle name="40% - Ênfase1 2 4" xfId="769"/>
    <cellStyle name="40% - Ênfase1 3" xfId="362"/>
    <cellStyle name="40% - Ênfase1 3 2" xfId="770"/>
    <cellStyle name="40% - Ênfase1 4" xfId="771"/>
    <cellStyle name="40% - Ênfase1 5" xfId="772"/>
    <cellStyle name="40% - Ênfase1 6" xfId="773"/>
    <cellStyle name="40% - Ênfase2 2" xfId="77"/>
    <cellStyle name="40% - Ênfase2 2 2" xfId="363"/>
    <cellStyle name="40% - Ênfase2 2 3" xfId="364"/>
    <cellStyle name="40% - Ênfase2 2 4" xfId="774"/>
    <cellStyle name="40% - Ênfase2 3" xfId="365"/>
    <cellStyle name="40% - Ênfase2 3 2" xfId="775"/>
    <cellStyle name="40% - Ênfase2 4" xfId="776"/>
    <cellStyle name="40% - Ênfase2 5" xfId="777"/>
    <cellStyle name="40% - Ênfase2 6" xfId="778"/>
    <cellStyle name="40% - Ênfase3 2" xfId="78"/>
    <cellStyle name="40% - Ênfase3 2 2" xfId="366"/>
    <cellStyle name="40% - Ênfase3 2 2 2" xfId="780"/>
    <cellStyle name="40% - Ênfase3 2 3" xfId="367"/>
    <cellStyle name="40% - Ênfase3 2 4" xfId="779"/>
    <cellStyle name="40% - Ênfase3 3" xfId="368"/>
    <cellStyle name="40% - Ênfase3 3 2" xfId="781"/>
    <cellStyle name="40% - Ênfase3 4" xfId="782"/>
    <cellStyle name="40% - Ênfase3 5" xfId="783"/>
    <cellStyle name="40% - Ênfase3 6" xfId="784"/>
    <cellStyle name="40% - Ênfase3 7" xfId="785"/>
    <cellStyle name="40% - Ênfase4 2" xfId="79"/>
    <cellStyle name="40% - Ênfase4 2 2" xfId="369"/>
    <cellStyle name="40% - Ênfase4 2 3" xfId="370"/>
    <cellStyle name="40% - Ênfase4 2 4" xfId="786"/>
    <cellStyle name="40% - Ênfase4 3" xfId="371"/>
    <cellStyle name="40% - Ênfase4 3 2" xfId="787"/>
    <cellStyle name="40% - Ênfase4 4" xfId="788"/>
    <cellStyle name="40% - Ênfase4 5" xfId="789"/>
    <cellStyle name="40% - Ênfase4 6" xfId="790"/>
    <cellStyle name="40% - Ênfase5 2" xfId="80"/>
    <cellStyle name="40% - Ênfase5 2 2" xfId="372"/>
    <cellStyle name="40% - Ênfase5 2 3" xfId="373"/>
    <cellStyle name="40% - Ênfase5 2 4" xfId="791"/>
    <cellStyle name="40% - Ênfase5 3" xfId="374"/>
    <cellStyle name="40% - Ênfase5 3 2" xfId="792"/>
    <cellStyle name="40% - Ênfase5 4" xfId="793"/>
    <cellStyle name="40% - Ênfase5 5" xfId="794"/>
    <cellStyle name="40% - Ênfase5 6" xfId="795"/>
    <cellStyle name="40% - Ênfase6 2" xfId="81"/>
    <cellStyle name="40% - Ênfase6 2 2" xfId="375"/>
    <cellStyle name="40% - Ênfase6 2 3" xfId="376"/>
    <cellStyle name="40% - Ênfase6 2 4" xfId="796"/>
    <cellStyle name="40% - Ênfase6 3" xfId="377"/>
    <cellStyle name="40% - Ênfase6 3 2" xfId="797"/>
    <cellStyle name="40% - Ênfase6 4" xfId="798"/>
    <cellStyle name="40% - Ênfase6 5" xfId="799"/>
    <cellStyle name="40% - Ênfase6 6" xfId="800"/>
    <cellStyle name="60% - Accent1" xfId="82"/>
    <cellStyle name="60% - Accent2" xfId="83"/>
    <cellStyle name="60% - Accent3" xfId="84"/>
    <cellStyle name="60% - Accent4" xfId="85"/>
    <cellStyle name="60% - Accent5" xfId="86"/>
    <cellStyle name="60% - Accent6" xfId="87"/>
    <cellStyle name="60% - Ênfase1 2" xfId="88"/>
    <cellStyle name="60% - Ênfase1 2 2" xfId="378"/>
    <cellStyle name="60% - Ênfase1 2 3" xfId="379"/>
    <cellStyle name="60% - Ênfase1 2 4" xfId="801"/>
    <cellStyle name="60% - Ênfase1 3" xfId="380"/>
    <cellStyle name="60% - Ênfase1 3 2" xfId="802"/>
    <cellStyle name="60% - Ênfase1 4" xfId="803"/>
    <cellStyle name="60% - Ênfase1 5" xfId="804"/>
    <cellStyle name="60% - Ênfase1 6" xfId="805"/>
    <cellStyle name="60% - Ênfase2 2" xfId="89"/>
    <cellStyle name="60% - Ênfase2 2 2" xfId="381"/>
    <cellStyle name="60% - Ênfase2 2 3" xfId="382"/>
    <cellStyle name="60% - Ênfase2 2 4" xfId="806"/>
    <cellStyle name="60% - Ênfase2 3" xfId="383"/>
    <cellStyle name="60% - Ênfase2 3 2" xfId="807"/>
    <cellStyle name="60% - Ênfase2 4" xfId="808"/>
    <cellStyle name="60% - Ênfase2 5" xfId="809"/>
    <cellStyle name="60% - Ênfase2 6" xfId="810"/>
    <cellStyle name="60% - Ênfase3 2" xfId="90"/>
    <cellStyle name="60% - Ênfase3 2 2" xfId="384"/>
    <cellStyle name="60% - Ênfase3 2 2 2" xfId="812"/>
    <cellStyle name="60% - Ênfase3 2 3" xfId="385"/>
    <cellStyle name="60% - Ênfase3 2 4" xfId="811"/>
    <cellStyle name="60% - Ênfase3 3" xfId="386"/>
    <cellStyle name="60% - Ênfase3 3 2" xfId="813"/>
    <cellStyle name="60% - Ênfase3 4" xfId="814"/>
    <cellStyle name="60% - Ênfase3 5" xfId="815"/>
    <cellStyle name="60% - Ênfase3 6" xfId="816"/>
    <cellStyle name="60% - Ênfase3 7" xfId="817"/>
    <cellStyle name="60% - Ênfase4 2" xfId="91"/>
    <cellStyle name="60% - Ênfase4 2 2" xfId="387"/>
    <cellStyle name="60% - Ênfase4 2 2 2" xfId="819"/>
    <cellStyle name="60% - Ênfase4 2 3" xfId="388"/>
    <cellStyle name="60% - Ênfase4 2 4" xfId="818"/>
    <cellStyle name="60% - Ênfase4 3" xfId="389"/>
    <cellStyle name="60% - Ênfase4 3 2" xfId="820"/>
    <cellStyle name="60% - Ênfase4 4" xfId="821"/>
    <cellStyle name="60% - Ênfase4 5" xfId="822"/>
    <cellStyle name="60% - Ênfase4 6" xfId="823"/>
    <cellStyle name="60% - Ênfase4 7" xfId="824"/>
    <cellStyle name="60% - Ênfase5 2" xfId="92"/>
    <cellStyle name="60% - Ênfase5 2 2" xfId="390"/>
    <cellStyle name="60% - Ênfase5 2 3" xfId="391"/>
    <cellStyle name="60% - Ênfase5 2 4" xfId="825"/>
    <cellStyle name="60% - Ênfase5 3" xfId="392"/>
    <cellStyle name="60% - Ênfase5 3 2" xfId="826"/>
    <cellStyle name="60% - Ênfase5 4" xfId="827"/>
    <cellStyle name="60% - Ênfase5 5" xfId="828"/>
    <cellStyle name="60% - Ênfase5 6" xfId="829"/>
    <cellStyle name="60% - Ênfase6 2" xfId="93"/>
    <cellStyle name="60% - Ênfase6 2 2" xfId="393"/>
    <cellStyle name="60% - Ênfase6 2 2 2" xfId="831"/>
    <cellStyle name="60% - Ênfase6 2 3" xfId="394"/>
    <cellStyle name="60% - Ênfase6 2 4" xfId="830"/>
    <cellStyle name="60% - Ênfase6 3" xfId="395"/>
    <cellStyle name="60% - Ênfase6 3 2" xfId="832"/>
    <cellStyle name="60% - Ênfase6 4" xfId="833"/>
    <cellStyle name="60% - Ênfase6 5" xfId="834"/>
    <cellStyle name="60% - Ênfase6 6" xfId="835"/>
    <cellStyle name="60% - Ênfase6 7" xfId="836"/>
    <cellStyle name="Accent1" xfId="94"/>
    <cellStyle name="Accent2" xfId="95"/>
    <cellStyle name="Accent3" xfId="96"/>
    <cellStyle name="Accent4" xfId="97"/>
    <cellStyle name="Accent5" xfId="98"/>
    <cellStyle name="Accent6" xfId="99"/>
    <cellStyle name="Amarelo%" xfId="100"/>
    <cellStyle name="Amarelocot" xfId="101"/>
    <cellStyle name="apresent" xfId="102"/>
    <cellStyle name="Array" xfId="103"/>
    <cellStyle name="Array Enter" xfId="104"/>
    <cellStyle name="Availability" xfId="105"/>
    <cellStyle name="b0let" xfId="106"/>
    <cellStyle name="Bad" xfId="107"/>
    <cellStyle name="Banner" xfId="108"/>
    <cellStyle name="Besuchter Hyperlink" xfId="396"/>
    <cellStyle name="Bol-Data" xfId="109"/>
    <cellStyle name="bolet" xfId="110"/>
    <cellStyle name="Boletim" xfId="111"/>
    <cellStyle name="Bom 2" xfId="112"/>
    <cellStyle name="Bom 2 2" xfId="397"/>
    <cellStyle name="Bom 2 3" xfId="398"/>
    <cellStyle name="Bom 2 4" xfId="837"/>
    <cellStyle name="Bom 3" xfId="399"/>
    <cellStyle name="Bom 3 2" xfId="838"/>
    <cellStyle name="Bom 4" xfId="839"/>
    <cellStyle name="Bom 5" xfId="840"/>
    <cellStyle name="Bom 6" xfId="841"/>
    <cellStyle name="CABEÇALHO" xfId="113"/>
    <cellStyle name="CABEÇALHO2" xfId="114"/>
    <cellStyle name="Calculation" xfId="115"/>
    <cellStyle name="Cálculo 2" xfId="116"/>
    <cellStyle name="Cálculo 2 2" xfId="400"/>
    <cellStyle name="Cálculo 2 3" xfId="401"/>
    <cellStyle name="Cálculo 2 4" xfId="842"/>
    <cellStyle name="Cálculo 3" xfId="402"/>
    <cellStyle name="Cálculo 3 2" xfId="843"/>
    <cellStyle name="Cálculo 4" xfId="844"/>
    <cellStyle name="Cálculo 5" xfId="845"/>
    <cellStyle name="Cálculo 6" xfId="846"/>
    <cellStyle name="Célula de Verificação 2" xfId="117"/>
    <cellStyle name="Célula de Verificação 2 2" xfId="403"/>
    <cellStyle name="Célula de Verificação 2 3" xfId="404"/>
    <cellStyle name="Célula de Verificação 2 4" xfId="847"/>
    <cellStyle name="Célula de Verificação 3" xfId="405"/>
    <cellStyle name="Célula de Verificação 3 2" xfId="848"/>
    <cellStyle name="Célula de Verificação 4" xfId="849"/>
    <cellStyle name="Célula de Verificação 5" xfId="850"/>
    <cellStyle name="Célula de Verificação 6" xfId="851"/>
    <cellStyle name="Célula Vinculada 2" xfId="118"/>
    <cellStyle name="Célula Vinculada 2 2" xfId="406"/>
    <cellStyle name="Célula Vinculada 2 3" xfId="407"/>
    <cellStyle name="Célula Vinculada 2 4" xfId="852"/>
    <cellStyle name="Célula Vinculada 3" xfId="408"/>
    <cellStyle name="Célula Vinculada 3 2" xfId="853"/>
    <cellStyle name="Célula Vinculada 4" xfId="854"/>
    <cellStyle name="Célula Vinculada 5" xfId="855"/>
    <cellStyle name="Célula Vinculada 6" xfId="856"/>
    <cellStyle name="Check Cell" xfId="119"/>
    <cellStyle name="ColHeading" xfId="120"/>
    <cellStyle name="Collegamento ipertestuale" xfId="121"/>
    <cellStyle name="Comma" xfId="122"/>
    <cellStyle name="Comma 2" xfId="123"/>
    <cellStyle name="Comma 2 2" xfId="410"/>
    <cellStyle name="Comma 2 2 2" xfId="718"/>
    <cellStyle name="Comma 2 2 2 2" xfId="1085"/>
    <cellStyle name="Comma 2 3" xfId="411"/>
    <cellStyle name="Comma 2 3 2" xfId="412"/>
    <cellStyle name="Comma 2 3 2 2" xfId="679"/>
    <cellStyle name="Comma 2 3 2 2 2" xfId="1056"/>
    <cellStyle name="Comma 2 3 3" xfId="413"/>
    <cellStyle name="Comma 2 3 3 2" xfId="680"/>
    <cellStyle name="Comma 2 3 3 2 2" xfId="1057"/>
    <cellStyle name="Comma 2 3 4" xfId="678"/>
    <cellStyle name="Comma 2 3 4 2" xfId="1055"/>
    <cellStyle name="Comma 2 4" xfId="414"/>
    <cellStyle name="Comma 2 4 2" xfId="681"/>
    <cellStyle name="Comma 2 4 2 2" xfId="1058"/>
    <cellStyle name="Comma 2 5" xfId="415"/>
    <cellStyle name="Comma 2 5 2" xfId="682"/>
    <cellStyle name="Comma 2 5 2 2" xfId="1059"/>
    <cellStyle name="Comma 2 6" xfId="409"/>
    <cellStyle name="Comma 2 6 2" xfId="677"/>
    <cellStyle name="Comma 2 6 2 2" xfId="1054"/>
    <cellStyle name="Comma 2 7" xfId="587"/>
    <cellStyle name="Comma 2 7 2" xfId="1004"/>
    <cellStyle name="Comma 3" xfId="416"/>
    <cellStyle name="Comma 3 2" xfId="683"/>
    <cellStyle name="Comma 3 2 2" xfId="1060"/>
    <cellStyle name="Comma 4" xfId="417"/>
    <cellStyle name="Comma 4 2" xfId="418"/>
    <cellStyle name="Comma 4 2 2" xfId="685"/>
    <cellStyle name="Comma 4 2 2 2" xfId="1062"/>
    <cellStyle name="Comma 4 3" xfId="684"/>
    <cellStyle name="Comma 4 3 2" xfId="1061"/>
    <cellStyle name="Comma 5" xfId="419"/>
    <cellStyle name="Comma 5 2" xfId="686"/>
    <cellStyle name="Comma 5 2 2" xfId="1063"/>
    <cellStyle name="Comma 6" xfId="420"/>
    <cellStyle name="Comma 6 2" xfId="421"/>
    <cellStyle name="Comma 6 2 2" xfId="688"/>
    <cellStyle name="Comma 6 2 2 2" xfId="1065"/>
    <cellStyle name="Comma 6 3" xfId="422"/>
    <cellStyle name="Comma 6 3 2" xfId="689"/>
    <cellStyle name="Comma 6 3 2 2" xfId="1066"/>
    <cellStyle name="Comma 6 4" xfId="687"/>
    <cellStyle name="Comma 6 4 2" xfId="1064"/>
    <cellStyle name="Comma 7" xfId="423"/>
    <cellStyle name="Comma 7 2" xfId="581"/>
    <cellStyle name="Comma 7 3" xfId="690"/>
    <cellStyle name="Comma 7 3 2" xfId="1067"/>
    <cellStyle name="Comma 8" xfId="424"/>
    <cellStyle name="Comma 8 2" xfId="425"/>
    <cellStyle name="Comma 8 2 2" xfId="692"/>
    <cellStyle name="Comma 8 2 2 2" xfId="1069"/>
    <cellStyle name="Comma 8 3" xfId="691"/>
    <cellStyle name="Comma 8 3 2" xfId="1068"/>
    <cellStyle name="Comma 9" xfId="426"/>
    <cellStyle name="Comma 9 2" xfId="693"/>
    <cellStyle name="Comma 9 2 2" xfId="1070"/>
    <cellStyle name="Comma0" xfId="124"/>
    <cellStyle name="Comma0 - Modelo1" xfId="125"/>
    <cellStyle name="Comma0 - Style1" xfId="126"/>
    <cellStyle name="Comma1 - Modelo2" xfId="127"/>
    <cellStyle name="Comma1 - Style2" xfId="128"/>
    <cellStyle name="Company" xfId="129"/>
    <cellStyle name="Conferência" xfId="130"/>
    <cellStyle name="Conferência 2" xfId="588"/>
    <cellStyle name="Conferência 2 2" xfId="1005"/>
    <cellStyle name="CurRatio" xfId="131"/>
    <cellStyle name="Currency [0]_1995" xfId="132"/>
    <cellStyle name="Currency 2" xfId="857"/>
    <cellStyle name="Currency_1995" xfId="133"/>
    <cellStyle name="Currency0" xfId="134"/>
    <cellStyle name="Currency0 2" xfId="589"/>
    <cellStyle name="Currency0 2 2" xfId="1006"/>
    <cellStyle name="Dan" xfId="427"/>
    <cellStyle name="Data" xfId="135"/>
    <cellStyle name="Date" xfId="136"/>
    <cellStyle name="DESCRIÇÃO" xfId="137"/>
    <cellStyle name="Design" xfId="138"/>
    <cellStyle name="Dia" xfId="139"/>
    <cellStyle name="Diseño" xfId="140"/>
    <cellStyle name="Encabez1" xfId="141"/>
    <cellStyle name="Encabez2" xfId="142"/>
    <cellStyle name="Ênfase1 2" xfId="143"/>
    <cellStyle name="Ênfase1 2 2" xfId="428"/>
    <cellStyle name="Ênfase1 2 3" xfId="429"/>
    <cellStyle name="Ênfase1 2 4" xfId="858"/>
    <cellStyle name="Ênfase1 3" xfId="430"/>
    <cellStyle name="Ênfase1 3 2" xfId="859"/>
    <cellStyle name="Ênfase1 4" xfId="860"/>
    <cellStyle name="Ênfase1 5" xfId="861"/>
    <cellStyle name="Ênfase1 6" xfId="862"/>
    <cellStyle name="Ênfase2 2" xfId="144"/>
    <cellStyle name="Ênfase2 2 2" xfId="431"/>
    <cellStyle name="Ênfase2 2 3" xfId="432"/>
    <cellStyle name="Ênfase2 2 4" xfId="863"/>
    <cellStyle name="Ênfase2 3" xfId="433"/>
    <cellStyle name="Ênfase2 3 2" xfId="864"/>
    <cellStyle name="Ênfase2 4" xfId="865"/>
    <cellStyle name="Ênfase2 5" xfId="866"/>
    <cellStyle name="Ênfase2 6" xfId="867"/>
    <cellStyle name="Ênfase3 2" xfId="145"/>
    <cellStyle name="Ênfase3 2 2" xfId="434"/>
    <cellStyle name="Ênfase3 2 3" xfId="435"/>
    <cellStyle name="Ênfase3 2 4" xfId="868"/>
    <cellStyle name="Ênfase3 3" xfId="436"/>
    <cellStyle name="Ênfase3 3 2" xfId="869"/>
    <cellStyle name="Ênfase3 4" xfId="870"/>
    <cellStyle name="Ênfase3 5" xfId="871"/>
    <cellStyle name="Ênfase3 6" xfId="872"/>
    <cellStyle name="Ênfase4 2" xfId="146"/>
    <cellStyle name="Ênfase4 2 2" xfId="437"/>
    <cellStyle name="Ênfase4 2 3" xfId="438"/>
    <cellStyle name="Ênfase4 2 4" xfId="873"/>
    <cellStyle name="Ênfase4 3" xfId="439"/>
    <cellStyle name="Ênfase4 3 2" xfId="874"/>
    <cellStyle name="Ênfase4 4" xfId="875"/>
    <cellStyle name="Ênfase4 5" xfId="876"/>
    <cellStyle name="Ênfase4 6" xfId="877"/>
    <cellStyle name="Ênfase5 2" xfId="147"/>
    <cellStyle name="Ênfase5 2 2" xfId="440"/>
    <cellStyle name="Ênfase5 2 3" xfId="441"/>
    <cellStyle name="Ênfase5 2 4" xfId="878"/>
    <cellStyle name="Ênfase5 3" xfId="442"/>
    <cellStyle name="Ênfase5 3 2" xfId="879"/>
    <cellStyle name="Ênfase5 4" xfId="880"/>
    <cellStyle name="Ênfase5 5" xfId="881"/>
    <cellStyle name="Ênfase5 6" xfId="882"/>
    <cellStyle name="Ênfase6 2" xfId="148"/>
    <cellStyle name="Ênfase6 2 2" xfId="443"/>
    <cellStyle name="Ênfase6 2 3" xfId="444"/>
    <cellStyle name="Ênfase6 2 4" xfId="883"/>
    <cellStyle name="Ênfase6 3" xfId="445"/>
    <cellStyle name="Ênfase6 3 2" xfId="884"/>
    <cellStyle name="Ênfase6 4" xfId="885"/>
    <cellStyle name="Ênfase6 5" xfId="886"/>
    <cellStyle name="Ênfase6 6" xfId="887"/>
    <cellStyle name="Entrada 2" xfId="149"/>
    <cellStyle name="Entrada 2 2" xfId="446"/>
    <cellStyle name="Entrada 2 3" xfId="447"/>
    <cellStyle name="Entrada 2 4" xfId="888"/>
    <cellStyle name="Entrada 3" xfId="448"/>
    <cellStyle name="Entrada 3 2" xfId="889"/>
    <cellStyle name="Entrada 4" xfId="890"/>
    <cellStyle name="Entrada 5" xfId="891"/>
    <cellStyle name="Entrada 6" xfId="892"/>
    <cellStyle name="Estilo 1" xfId="150"/>
    <cellStyle name="Euro" xfId="151"/>
    <cellStyle name="Euro 2" xfId="590"/>
    <cellStyle name="Euro 2 2" xfId="1007"/>
    <cellStyle name="Excel_BuiltIn_Comma 1" xfId="152"/>
    <cellStyle name="Explanatory Text" xfId="153"/>
    <cellStyle name="F2" xfId="154"/>
    <cellStyle name="F3" xfId="155"/>
    <cellStyle name="F4" xfId="156"/>
    <cellStyle name="F5" xfId="157"/>
    <cellStyle name="F6" xfId="158"/>
    <cellStyle name="F7" xfId="159"/>
    <cellStyle name="F8" xfId="160"/>
    <cellStyle name="F8 - Estilo5" xfId="161"/>
    <cellStyle name="F8_2009_4º Trm DFP - Fluxo de Caixa" xfId="162"/>
    <cellStyle name="Fijo" xfId="163"/>
    <cellStyle name="Financiero" xfId="164"/>
    <cellStyle name="Fixed" xfId="165"/>
    <cellStyle name="Fixo" xfId="166"/>
    <cellStyle name="forms" xfId="167"/>
    <cellStyle name="fundoamarelo" xfId="168"/>
    <cellStyle name="fundoazul" xfId="169"/>
    <cellStyle name="fundocinza" xfId="170"/>
    <cellStyle name="fundodeentrada" xfId="171"/>
    <cellStyle name="fundoentrada" xfId="172"/>
    <cellStyle name="fundogrêmio" xfId="173"/>
    <cellStyle name="Good" xfId="174"/>
    <cellStyle name="Grey" xfId="175"/>
    <cellStyle name="Heading" xfId="449"/>
    <cellStyle name="Heading 1" xfId="176"/>
    <cellStyle name="Heading 2" xfId="177"/>
    <cellStyle name="Heading 3" xfId="178"/>
    <cellStyle name="Heading 3 2" xfId="991"/>
    <cellStyle name="Heading 4" xfId="179"/>
    <cellStyle name="Hiperlink 2" xfId="4"/>
    <cellStyle name="HK$#,##0" xfId="180"/>
    <cellStyle name="HK$#,##0.00" xfId="181"/>
    <cellStyle name="Hyperlink 2" xfId="450"/>
    <cellStyle name="Hyperlink seguido" xfId="451"/>
    <cellStyle name="Incorreto 2" xfId="182"/>
    <cellStyle name="Incorreto 2 2" xfId="452"/>
    <cellStyle name="Incorreto 2 3" xfId="453"/>
    <cellStyle name="Incorreto 2 4" xfId="893"/>
    <cellStyle name="Incorreto 3" xfId="454"/>
    <cellStyle name="Incorreto 3 2" xfId="894"/>
    <cellStyle name="Incorreto 4" xfId="895"/>
    <cellStyle name="Incorreto 5" xfId="896"/>
    <cellStyle name="Incorreto 6" xfId="897"/>
    <cellStyle name="Indefinido" xfId="183"/>
    <cellStyle name="Indent" xfId="455"/>
    <cellStyle name="Input" xfId="184"/>
    <cellStyle name="Input (%)" xfId="185"/>
    <cellStyle name="Input (£m)" xfId="186"/>
    <cellStyle name="Input (£m) 2" xfId="591"/>
    <cellStyle name="Input (£m) 2 2" xfId="1008"/>
    <cellStyle name="Input (No)" xfId="187"/>
    <cellStyle name="Input (No) 2" xfId="592"/>
    <cellStyle name="Input (No) 2 2" xfId="1009"/>
    <cellStyle name="Input [yellow]" xfId="188"/>
    <cellStyle name="Input_2.05.09.10.00013_0906" xfId="189"/>
    <cellStyle name="InputPct" xfId="190"/>
    <cellStyle name="Integer" xfId="191"/>
    <cellStyle name="Item" xfId="192"/>
    <cellStyle name="ItemTypeClass" xfId="193"/>
    <cellStyle name="l]_x000d__x000a_Path=M:\RIOCEN01_x000d__x000a_Name=Carlos Emilio Brousse_x000d__x000a_DDEApps=nsf,nsg,nsh,ntf,ns2,ors,org_x000d__x000a_SmartIcons=Todos_x000d__x000a_" xfId="194"/>
    <cellStyle name="Linked Cell" xfId="195"/>
    <cellStyle name="MacroCode" xfId="196"/>
    <cellStyle name="Migliaia (0)_Copia di (TOTOUTST 1)" xfId="197"/>
    <cellStyle name="Migliaia_Capital Expenditures" xfId="198"/>
    <cellStyle name="Mike" xfId="199"/>
    <cellStyle name="Millares [0]_10 AVERIAS MASIVAS + ANT" xfId="200"/>
    <cellStyle name="Millares_10 AVERIAS MASIVAS + ANT" xfId="201"/>
    <cellStyle name="Moeda 2" xfId="456"/>
    <cellStyle name="Moeda 2 2" xfId="899"/>
    <cellStyle name="Moeda 2 3" xfId="898"/>
    <cellStyle name="Moeda 3" xfId="900"/>
    <cellStyle name="Moeda 4" xfId="901"/>
    <cellStyle name="Moneda [0]_10 AVERIAS MASIVAS + ANT" xfId="202"/>
    <cellStyle name="Moneda_10 AVERIAS MASIVAS + ANT" xfId="203"/>
    <cellStyle name="Monetario" xfId="204"/>
    <cellStyle name="Neutra 2" xfId="205"/>
    <cellStyle name="Neutra 2 2" xfId="457"/>
    <cellStyle name="Neutra 2 3" xfId="458"/>
    <cellStyle name="Neutra 2 4" xfId="902"/>
    <cellStyle name="Neutra 3" xfId="459"/>
    <cellStyle name="Neutra 3 2" xfId="903"/>
    <cellStyle name="Neutra 4" xfId="904"/>
    <cellStyle name="Neutra 5" xfId="905"/>
    <cellStyle name="Neutra 6" xfId="906"/>
    <cellStyle name="Neutral" xfId="206"/>
    <cellStyle name="no dec" xfId="207"/>
    <cellStyle name="Normal" xfId="0" builtinId="0"/>
    <cellStyle name="Normal - Style1" xfId="208"/>
    <cellStyle name="Normal (%)" xfId="209"/>
    <cellStyle name="Normal (£m)" xfId="210"/>
    <cellStyle name="Normal (£m) 2" xfId="593"/>
    <cellStyle name="Normal (£m) 2 2" xfId="1010"/>
    <cellStyle name="Normal (No)" xfId="211"/>
    <cellStyle name="Normal (No) 2" xfId="594"/>
    <cellStyle name="Normal (No) 2 2" xfId="1011"/>
    <cellStyle name="Normal (x)" xfId="212"/>
    <cellStyle name="Normal 10" xfId="24"/>
    <cellStyle name="Normal 10 2" xfId="316"/>
    <cellStyle name="Normal 10 2 2" xfId="979"/>
    <cellStyle name="Normal 10 3" xfId="460"/>
    <cellStyle name="Normal 10 4" xfId="575"/>
    <cellStyle name="Normal 10 5" xfId="907"/>
    <cellStyle name="Normal 11" xfId="213"/>
    <cellStyle name="Normal 11 2" xfId="317"/>
    <cellStyle name="Normal 11 3" xfId="461"/>
    <cellStyle name="Normal 11 3 2" xfId="582"/>
    <cellStyle name="Normal 11 4" xfId="908"/>
    <cellStyle name="Normal 12" xfId="214"/>
    <cellStyle name="Normal 12 2" xfId="463"/>
    <cellStyle name="Normal 12 3" xfId="462"/>
    <cellStyle name="Normal 13" xfId="315"/>
    <cellStyle name="Normal 13 2" xfId="464"/>
    <cellStyle name="Normal 13 3" xfId="576"/>
    <cellStyle name="Normal 13 4" xfId="909"/>
    <cellStyle name="Normal 14" xfId="318"/>
    <cellStyle name="Normal 14 2" xfId="465"/>
    <cellStyle name="Normal 15" xfId="319"/>
    <cellStyle name="Normal 15 2" xfId="466"/>
    <cellStyle name="Normal 15 3" xfId="467"/>
    <cellStyle name="Normal 16" xfId="468"/>
    <cellStyle name="Normal 17" xfId="469"/>
    <cellStyle name="Normal 18" xfId="324"/>
    <cellStyle name="Normal 19" xfId="572"/>
    <cellStyle name="Normal 2" xfId="5"/>
    <cellStyle name="Normal 2 2" xfId="6"/>
    <cellStyle name="Normal 2 2 2" xfId="320"/>
    <cellStyle name="Normal 2 2 2 2" xfId="470"/>
    <cellStyle name="Normal 2 2 3" xfId="471"/>
    <cellStyle name="Normal 2 2 4" xfId="329"/>
    <cellStyle name="Normal 2 2 5" xfId="715"/>
    <cellStyle name="Normal 2 2_Consolidado_total" xfId="595"/>
    <cellStyle name="Normal 2 3" xfId="25"/>
    <cellStyle name="Normal 2 3 2" xfId="321"/>
    <cellStyle name="Normal 2 3 2 2" xfId="472"/>
    <cellStyle name="Normal 2 3 3" xfId="332"/>
    <cellStyle name="Normal 2 3 4" xfId="596"/>
    <cellStyle name="Normal 2 3 5" xfId="910"/>
    <cellStyle name="Normal 2 3_Consolidado_total" xfId="597"/>
    <cellStyle name="Normal 2 4" xfId="322"/>
    <cellStyle name="Normal 2 4 2" xfId="473"/>
    <cellStyle name="Normal 2 4 3" xfId="598"/>
    <cellStyle name="Normal 2 4 4" xfId="975"/>
    <cellStyle name="Normal 2 5" xfId="323"/>
    <cellStyle name="Normal 2 5 2" xfId="474"/>
    <cellStyle name="Normal 2 5 3" xfId="981"/>
    <cellStyle name="Normal 2 6" xfId="475"/>
    <cellStyle name="Normal 2 6 2" xfId="476"/>
    <cellStyle name="Normal 2 6 3" xfId="477"/>
    <cellStyle name="Normal 2 7" xfId="327"/>
    <cellStyle name="Normal 2 7 2" xfId="579"/>
    <cellStyle name="Normal 2 8" xfId="717"/>
    <cellStyle name="Normal 2 9" xfId="980"/>
    <cellStyle name="Normal 2_abril DE PARA Plano de Contas 29Abr" xfId="478"/>
    <cellStyle name="Normal 20" xfId="708"/>
    <cellStyle name="Normal 20 2" xfId="709"/>
    <cellStyle name="Normal 21" xfId="711"/>
    <cellStyle name="Normal 22" xfId="712"/>
    <cellStyle name="Normal 23" xfId="716"/>
    <cellStyle name="Normal 24" xfId="721"/>
    <cellStyle name="Normal 25" xfId="722"/>
    <cellStyle name="Normal 26" xfId="723"/>
    <cellStyle name="Normal 27" xfId="724"/>
    <cellStyle name="Normal 28" xfId="725"/>
    <cellStyle name="Normal 29" xfId="726"/>
    <cellStyle name="Normal 3" xfId="7"/>
    <cellStyle name="Normal 3 10" xfId="479"/>
    <cellStyle name="Normal 3 11" xfId="480"/>
    <cellStyle name="Normal 3 12" xfId="481"/>
    <cellStyle name="Normal 3 13" xfId="328"/>
    <cellStyle name="Normal 3 2" xfId="20"/>
    <cellStyle name="Normal 3 2 2" xfId="215"/>
    <cellStyle name="Normal 3 2 2 2" xfId="599"/>
    <cellStyle name="Normal 3 2 2_BaseAnt" xfId="600"/>
    <cellStyle name="Normal 3 2 3" xfId="601"/>
    <cellStyle name="Normal 3 2_BaseAnt" xfId="602"/>
    <cellStyle name="Normal 3 3" xfId="216"/>
    <cellStyle name="Normal 3 3 2" xfId="482"/>
    <cellStyle name="Normal 3 3 3" xfId="483"/>
    <cellStyle name="Normal 3 3_BaseAnt" xfId="603"/>
    <cellStyle name="Normal 3 4" xfId="484"/>
    <cellStyle name="Normal 3 4 2" xfId="485"/>
    <cellStyle name="Normal 3 4 3" xfId="486"/>
    <cellStyle name="Normal 3 5" xfId="487"/>
    <cellStyle name="Normal 3 5 2" xfId="488"/>
    <cellStyle name="Normal 3 5 3" xfId="489"/>
    <cellStyle name="Normal 3 6" xfId="490"/>
    <cellStyle name="Normal 3 6 2" xfId="491"/>
    <cellStyle name="Normal 3 6 3" xfId="492"/>
    <cellStyle name="Normal 3 7" xfId="493"/>
    <cellStyle name="Normal 3 7 2" xfId="494"/>
    <cellStyle name="Normal 3 7 3" xfId="495"/>
    <cellStyle name="Normal 3 8" xfId="496"/>
    <cellStyle name="Normal 3 8 2" xfId="497"/>
    <cellStyle name="Normal 3 8 3" xfId="498"/>
    <cellStyle name="Normal 3 9" xfId="499"/>
    <cellStyle name="Normal 3_BaseAnt" xfId="604"/>
    <cellStyle name="Normal 30" xfId="727"/>
    <cellStyle name="Normal 31" xfId="728"/>
    <cellStyle name="Normal 32" xfId="729"/>
    <cellStyle name="Normal 33" xfId="719"/>
    <cellStyle name="Normal 34" xfId="982"/>
    <cellStyle name="Normal 4" xfId="8"/>
    <cellStyle name="Normal 4 2" xfId="217"/>
    <cellStyle name="Normal 4 2 2" xfId="500"/>
    <cellStyle name="Normal 4 2 3" xfId="606"/>
    <cellStyle name="Normal 4 3" xfId="501"/>
    <cellStyle name="Normal 4 4" xfId="605"/>
    <cellStyle name="Normal 4 5" xfId="713"/>
    <cellStyle name="Normal 4_BaseAnt" xfId="607"/>
    <cellStyle name="Normal 5" xfId="9"/>
    <cellStyle name="Normal 5 2" xfId="502"/>
    <cellStyle name="Normal 5 2 2" xfId="609"/>
    <cellStyle name="Normal 5 2 2 2" xfId="610"/>
    <cellStyle name="Normal 5 2 2_BaseAnt" xfId="611"/>
    <cellStyle name="Normal 5 2 3" xfId="612"/>
    <cellStyle name="Normal 5 2 4" xfId="608"/>
    <cellStyle name="Normal 5 2_BaseAnt" xfId="613"/>
    <cellStyle name="Normal 5 3" xfId="330"/>
    <cellStyle name="Normal 5 3 2" xfId="614"/>
    <cellStyle name="Normal 5 3_BaseAnt" xfId="615"/>
    <cellStyle name="Normal 5 4" xfId="616"/>
    <cellStyle name="Normal 5 5" xfId="911"/>
    <cellStyle name="Normal 5 6" xfId="983"/>
    <cellStyle name="Normal 5_BaseAnt" xfId="617"/>
    <cellStyle name="Normal 6" xfId="10"/>
    <cellStyle name="Normal 6 2" xfId="218"/>
    <cellStyle name="Normal 6 2 2" xfId="503"/>
    <cellStyle name="Normal 6 3" xfId="504"/>
    <cellStyle name="Normal 7" xfId="3"/>
    <cellStyle name="Normal 7 2" xfId="219"/>
    <cellStyle name="Normal 7 2 2" xfId="913"/>
    <cellStyle name="Normal 7 3" xfId="714"/>
    <cellStyle name="Normal 7 4" xfId="912"/>
    <cellStyle name="Normal 8" xfId="11"/>
    <cellStyle name="Normal 8 2" xfId="312"/>
    <cellStyle name="Normal 8 2 2" xfId="915"/>
    <cellStyle name="Normal 8 3" xfId="505"/>
    <cellStyle name="Normal 8 3 2" xfId="696"/>
    <cellStyle name="Normal 8 3 2 2" xfId="1073"/>
    <cellStyle name="Normal 8 4" xfId="914"/>
    <cellStyle name="Normal 9" xfId="22"/>
    <cellStyle name="Normal 9 2" xfId="506"/>
    <cellStyle name="Normal 9 2 2" xfId="618"/>
    <cellStyle name="Normal 9 2 3" xfId="697"/>
    <cellStyle name="Normal 9 2 3 2" xfId="1074"/>
    <cellStyle name="Normal 9 3" xfId="916"/>
    <cellStyle name="Normale_ cellular Costs" xfId="220"/>
    <cellStyle name="Normalny_laroux" xfId="507"/>
    <cellStyle name="Nota 2" xfId="221"/>
    <cellStyle name="Nota 2 2" xfId="508"/>
    <cellStyle name="Nota 2 2 2" xfId="918"/>
    <cellStyle name="Nota 2 3" xfId="509"/>
    <cellStyle name="Nota 2 4" xfId="917"/>
    <cellStyle name="Nota 3" xfId="510"/>
    <cellStyle name="Nota 3 2" xfId="919"/>
    <cellStyle name="Nota 4" xfId="920"/>
    <cellStyle name="Nota 5" xfId="921"/>
    <cellStyle name="Nota 6" xfId="922"/>
    <cellStyle name="Nota 7" xfId="923"/>
    <cellStyle name="Note" xfId="222"/>
    <cellStyle name="Output" xfId="223"/>
    <cellStyle name="Output Labels" xfId="224"/>
    <cellStyle name="Page_Header" xfId="619"/>
    <cellStyle name="Percent (0)" xfId="511"/>
    <cellStyle name="Percent [2]" xfId="225"/>
    <cellStyle name="Percent 2" xfId="512"/>
    <cellStyle name="Percent 3" xfId="513"/>
    <cellStyle name="Percent 4" xfId="514"/>
    <cellStyle name="Percent 4 2" xfId="515"/>
    <cellStyle name="Percent 5" xfId="516"/>
    <cellStyle name="Percent_Mensal (2)" xfId="226"/>
    <cellStyle name="PercentChange" xfId="227"/>
    <cellStyle name="Percentual" xfId="228"/>
    <cellStyle name="Ponto" xfId="229"/>
    <cellStyle name="Porcentagem" xfId="1" builtinId="5"/>
    <cellStyle name="Porcentagem 10" xfId="517"/>
    <cellStyle name="Porcentagem 10 2" xfId="518"/>
    <cellStyle name="Porcentagem 10 3" xfId="519"/>
    <cellStyle name="Porcentagem 2" xfId="12"/>
    <cellStyle name="Porcentagem 2 2" xfId="230"/>
    <cellStyle name="Porcentagem 2 2 2" xfId="336"/>
    <cellStyle name="Porcentagem 2 2 2 2" xfId="620"/>
    <cellStyle name="Porcentagem 2 3" xfId="231"/>
    <cellStyle name="Porcentagem 2 4" xfId="232"/>
    <cellStyle name="Porcentagem 2 5" xfId="924"/>
    <cellStyle name="Porcentagem 3" xfId="13"/>
    <cellStyle name="Porcentagem 3 2" xfId="233"/>
    <cellStyle name="Porcentagem 3 2 2" xfId="623"/>
    <cellStyle name="Porcentagem 3 2 3" xfId="622"/>
    <cellStyle name="Porcentagem 3 3" xfId="624"/>
    <cellStyle name="Porcentagem 3 4" xfId="621"/>
    <cellStyle name="Porcentagem 3 5" xfId="925"/>
    <cellStyle name="Porcentagem 4" xfId="14"/>
    <cellStyle name="Porcentagem 4 2" xfId="520"/>
    <cellStyle name="Porcentagem 4 2 2" xfId="626"/>
    <cellStyle name="Porcentagem 4 3" xfId="573"/>
    <cellStyle name="Porcentagem 4 4" xfId="625"/>
    <cellStyle name="Porcentagem 4 5" xfId="926"/>
    <cellStyle name="Porcentagem 5" xfId="314"/>
    <cellStyle name="Porcentagem 5 2" xfId="521"/>
    <cellStyle name="Porcentagem 5 2 2" xfId="628"/>
    <cellStyle name="Porcentagem 5 3" xfId="627"/>
    <cellStyle name="Porcentagem 5 4" xfId="927"/>
    <cellStyle name="Porcentagem 6" xfId="325"/>
    <cellStyle name="Porcentagem 6 2" xfId="577"/>
    <cellStyle name="Porcentagem 6 3" xfId="976"/>
    <cellStyle name="Porcentagem 7" xfId="629"/>
    <cellStyle name="Porcentagem 8" xfId="710"/>
    <cellStyle name="Porcentagem 9" xfId="522"/>
    <cellStyle name="Porcentaje" xfId="234"/>
    <cellStyle name="Precent" xfId="630"/>
    <cellStyle name="Premissas" xfId="235"/>
    <cellStyle name="Projeções" xfId="236"/>
    <cellStyle name="PSChar" xfId="237"/>
    <cellStyle name="PSDate" xfId="238"/>
    <cellStyle name="PSDec" xfId="239"/>
    <cellStyle name="PSHeading" xfId="240"/>
    <cellStyle name="PSHeading 2" xfId="340"/>
    <cellStyle name="PSHeading 2 2" xfId="580"/>
    <cellStyle name="PSHeading 2 2 2" xfId="1001"/>
    <cellStyle name="PSHeading 3" xfId="992"/>
    <cellStyle name="PSInt" xfId="241"/>
    <cellStyle name="PSSpacer" xfId="242"/>
    <cellStyle name="Punto0" xfId="243"/>
    <cellStyle name="Punto0 - Estilo6" xfId="244"/>
    <cellStyle name="RatioX" xfId="245"/>
    <cellStyle name="Red Text" xfId="246"/>
    <cellStyle name="RM" xfId="247"/>
    <cellStyle name="roberto" xfId="248"/>
    <cellStyle name="rodape" xfId="249"/>
    <cellStyle name="Saída 2" xfId="250"/>
    <cellStyle name="Saída 2 2" xfId="523"/>
    <cellStyle name="Saída 2 3" xfId="524"/>
    <cellStyle name="Saída 2 4" xfId="928"/>
    <cellStyle name="Saída 3" xfId="525"/>
    <cellStyle name="Saída 3 2" xfId="929"/>
    <cellStyle name="Saída 4" xfId="930"/>
    <cellStyle name="Saída 5" xfId="931"/>
    <cellStyle name="Saída 6" xfId="932"/>
    <cellStyle name="SAPBEXaggData" xfId="251"/>
    <cellStyle name="SAPBEXaggDataEmph" xfId="252"/>
    <cellStyle name="SAPBEXaggItem" xfId="253"/>
    <cellStyle name="SAPBEXchaText" xfId="254"/>
    <cellStyle name="SAPBEXchaText 2" xfId="255"/>
    <cellStyle name="SAPBEXchaText 2 2" xfId="341"/>
    <cellStyle name="SAPBEXchaText 2 2 2" xfId="667"/>
    <cellStyle name="SAPBEXchaText 2 2 2 2" xfId="1044"/>
    <cellStyle name="SAPBEXchaText 2 3" xfId="664"/>
    <cellStyle name="SAPBEXchaText 2 3 2" xfId="1041"/>
    <cellStyle name="SAPBEXchaText 3" xfId="339"/>
    <cellStyle name="SAPBEXchaText 3 2" xfId="666"/>
    <cellStyle name="SAPBEXchaText 3 2 2" xfId="1043"/>
    <cellStyle name="SAPBEXchaText 4" xfId="665"/>
    <cellStyle name="SAPBEXchaText 4 2" xfId="1042"/>
    <cellStyle name="SAPBEXexcBad7" xfId="256"/>
    <cellStyle name="SAPBEXexcBad8" xfId="257"/>
    <cellStyle name="SAPBEXexcBad9" xfId="258"/>
    <cellStyle name="SAPBEXexcCritical4" xfId="259"/>
    <cellStyle name="SAPBEXexcCritical5" xfId="260"/>
    <cellStyle name="SAPBEXexcCritical6" xfId="261"/>
    <cellStyle name="SAPBEXexcGood1" xfId="262"/>
    <cellStyle name="SAPBEXexcGood2" xfId="263"/>
    <cellStyle name="SAPBEXexcGood3" xfId="264"/>
    <cellStyle name="SAPBEXfilterDrill" xfId="265"/>
    <cellStyle name="SAPBEXfilterItem" xfId="266"/>
    <cellStyle name="SAPBEXfilterText" xfId="267"/>
    <cellStyle name="SAPBEXformats" xfId="268"/>
    <cellStyle name="SAPBEXheaderItem" xfId="269"/>
    <cellStyle name="SAPBEXheaderText" xfId="270"/>
    <cellStyle name="SAPBEXresData" xfId="271"/>
    <cellStyle name="SAPBEXresDataEmph" xfId="272"/>
    <cellStyle name="SAPBEXresItem" xfId="273"/>
    <cellStyle name="SAPBEXstdData" xfId="274"/>
    <cellStyle name="SAPBEXstdDataEmph" xfId="275"/>
    <cellStyle name="SAPBEXstdItem" xfId="276"/>
    <cellStyle name="SAPBEXtitle" xfId="277"/>
    <cellStyle name="SAPBEXundefined" xfId="278"/>
    <cellStyle name="SAPOutput" xfId="279"/>
    <cellStyle name="ScripFactor" xfId="280"/>
    <cellStyle name="SectionHeading" xfId="281"/>
    <cellStyle name="SEM-BPS-key" xfId="526"/>
    <cellStyle name="Sep. milhar [0]" xfId="282"/>
    <cellStyle name="Separador de milhares 2" xfId="15"/>
    <cellStyle name="Separador de milhares 2 2" xfId="335"/>
    <cellStyle name="Separador de milhares 2 2 2" xfId="676"/>
    <cellStyle name="Separador de milhares 2 2 2 2" xfId="1053"/>
    <cellStyle name="Separador de milhares 2 3" xfId="631"/>
    <cellStyle name="Separador de milhares 2 3 2" xfId="1012"/>
    <cellStyle name="Separador de milhares 2 4" xfId="658"/>
    <cellStyle name="Separador de milhares 2 4 2" xfId="1035"/>
    <cellStyle name="Separador de milhares 2 5" xfId="933"/>
    <cellStyle name="Separador de milhares 2 5 2" xfId="1088"/>
    <cellStyle name="Separador de milhares 2 6" xfId="985"/>
    <cellStyle name="Separador de milhares 3" xfId="21"/>
    <cellStyle name="Separador de milhares 3 2" xfId="528"/>
    <cellStyle name="Separador de milhares 3 2 2" xfId="699"/>
    <cellStyle name="Separador de milhares 3 2 2 2" xfId="1076"/>
    <cellStyle name="Separador de milhares 3 3" xfId="527"/>
    <cellStyle name="Separador de milhares 3 3 2" xfId="698"/>
    <cellStyle name="Separador de milhares 3 3 2 2" xfId="1075"/>
    <cellStyle name="Separador de milhares 4" xfId="283"/>
    <cellStyle name="Separador de milhares 4 2" xfId="530"/>
    <cellStyle name="Separador de milhares 4 2 2" xfId="701"/>
    <cellStyle name="Separador de milhares 4 2 2 2" xfId="1078"/>
    <cellStyle name="Separador de milhares 4 3" xfId="529"/>
    <cellStyle name="Separador de milhares 4 3 2" xfId="700"/>
    <cellStyle name="Separador de milhares 4 3 2 2" xfId="1077"/>
    <cellStyle name="Separador de milhares 4 4" xfId="632"/>
    <cellStyle name="Separador de milhares 4 4 2" xfId="1013"/>
    <cellStyle name="Separador de milhares 5" xfId="531"/>
    <cellStyle name="Separador de milhares 5 2" xfId="702"/>
    <cellStyle name="Separador de milhares 5 2 2" xfId="1079"/>
    <cellStyle name="Separador de milhares 6" xfId="532"/>
    <cellStyle name="Standard_AC_CO" xfId="533"/>
    <cellStyle name="STYLE1 - Style1" xfId="534"/>
    <cellStyle name="STYLE2 - Style2" xfId="535"/>
    <cellStyle name="SubHeading" xfId="536"/>
    <cellStyle name="Texto de Aviso 2" xfId="284"/>
    <cellStyle name="Texto de Aviso 2 2" xfId="537"/>
    <cellStyle name="Texto de Aviso 2 3" xfId="538"/>
    <cellStyle name="Texto de Aviso 2 4" xfId="934"/>
    <cellStyle name="Texto de Aviso 3" xfId="539"/>
    <cellStyle name="Texto de Aviso 3 2" xfId="935"/>
    <cellStyle name="Texto de Aviso 4" xfId="936"/>
    <cellStyle name="Texto de Aviso 5" xfId="937"/>
    <cellStyle name="Texto de Aviso 6" xfId="938"/>
    <cellStyle name="Texto Explicativo 2" xfId="285"/>
    <cellStyle name="Texto Explicativo 2 2" xfId="540"/>
    <cellStyle name="Texto Explicativo 2 3" xfId="541"/>
    <cellStyle name="Texto Explicativo 2 4" xfId="939"/>
    <cellStyle name="Texto Explicativo 3" xfId="542"/>
    <cellStyle name="Texto Explicativo 3 2" xfId="940"/>
    <cellStyle name="Texto Explicativo 4" xfId="941"/>
    <cellStyle name="Texto Explicativo 5" xfId="942"/>
    <cellStyle name="Texto Explicativo 6" xfId="943"/>
    <cellStyle name="þ_x001d_ð'_x000c_ïþ÷_x000c_âþU_x0001__x0013__x0015_‚_x0016__x0007__x0001__x0001_" xfId="286"/>
    <cellStyle name="Tickmark" xfId="543"/>
    <cellStyle name="Title" xfId="287"/>
    <cellStyle name="Titles" xfId="288"/>
    <cellStyle name="Titulo" xfId="289"/>
    <cellStyle name="Título 1 2" xfId="290"/>
    <cellStyle name="Título 1 2 2" xfId="544"/>
    <cellStyle name="Título 1 2 3" xfId="545"/>
    <cellStyle name="Título 1 2 4" xfId="944"/>
    <cellStyle name="Título 1 3" xfId="546"/>
    <cellStyle name="Título 1 3 2" xfId="945"/>
    <cellStyle name="Título 1 4" xfId="946"/>
    <cellStyle name="Título 1 5" xfId="947"/>
    <cellStyle name="Título 1 6" xfId="948"/>
    <cellStyle name="Título 2 2" xfId="291"/>
    <cellStyle name="Título 2 2 2" xfId="547"/>
    <cellStyle name="Título 2 2 3" xfId="548"/>
    <cellStyle name="Título 2 2 4" xfId="949"/>
    <cellStyle name="Título 2 3" xfId="549"/>
    <cellStyle name="Título 2 3 2" xfId="950"/>
    <cellStyle name="Título 2 4" xfId="951"/>
    <cellStyle name="Título 2 5" xfId="952"/>
    <cellStyle name="Título 2 6" xfId="953"/>
    <cellStyle name="Título 3 2" xfId="292"/>
    <cellStyle name="Título 3 2 2" xfId="550"/>
    <cellStyle name="Título 3 2 3" xfId="551"/>
    <cellStyle name="Título 3 2 4" xfId="954"/>
    <cellStyle name="Título 3 2 5" xfId="993"/>
    <cellStyle name="Título 3 3" xfId="552"/>
    <cellStyle name="Título 3 3 2" xfId="955"/>
    <cellStyle name="Título 3 4" xfId="956"/>
    <cellStyle name="Título 3 5" xfId="957"/>
    <cellStyle name="Título 3 5 2" xfId="1089"/>
    <cellStyle name="Título 3 6" xfId="958"/>
    <cellStyle name="Título 4 2" xfId="293"/>
    <cellStyle name="Título 4 2 2" xfId="553"/>
    <cellStyle name="Título 4 2 3" xfId="554"/>
    <cellStyle name="Título 4 2 4" xfId="959"/>
    <cellStyle name="Título 4 3" xfId="555"/>
    <cellStyle name="Título 4 3 2" xfId="960"/>
    <cellStyle name="Título 4 4" xfId="961"/>
    <cellStyle name="Título 4 5" xfId="962"/>
    <cellStyle name="Título 4 6" xfId="963"/>
    <cellStyle name="Título 5" xfId="294"/>
    <cellStyle name="Título 5 2" xfId="556"/>
    <cellStyle name="Título 5 3" xfId="557"/>
    <cellStyle name="Título 6" xfId="558"/>
    <cellStyle name="Titulo1" xfId="295"/>
    <cellStyle name="Titulo2" xfId="296"/>
    <cellStyle name="TopGrey" xfId="297"/>
    <cellStyle name="Total 2" xfId="298"/>
    <cellStyle name="Total 2 2" xfId="559"/>
    <cellStyle name="Total 2 3" xfId="560"/>
    <cellStyle name="Total 2 4" xfId="964"/>
    <cellStyle name="Total 3" xfId="561"/>
    <cellStyle name="Total 3 2" xfId="965"/>
    <cellStyle name="Total 4" xfId="966"/>
    <cellStyle name="Total 5" xfId="967"/>
    <cellStyle name="Total 6" xfId="968"/>
    <cellStyle name="Unprotect" xfId="562"/>
    <cellStyle name="US$#,##0" xfId="299"/>
    <cellStyle name="US$#,##0.00" xfId="300"/>
    <cellStyle name="Valuta (0)_ cellular Costs" xfId="301"/>
    <cellStyle name="Valuta_ cellular Costs" xfId="302"/>
    <cellStyle name="Vírgula 10" xfId="657"/>
    <cellStyle name="Vírgula 10 2" xfId="1034"/>
    <cellStyle name="Vírgula 11" xfId="730"/>
    <cellStyle name="Vírgula 11 2" xfId="1087"/>
    <cellStyle name="Vírgula 12" xfId="2"/>
    <cellStyle name="Vírgula 13" xfId="984"/>
    <cellStyle name="Vírgula 2" xfId="16"/>
    <cellStyle name="Vírgula 2 2" xfId="303"/>
    <cellStyle name="Vírgula 2 2 2" xfId="333"/>
    <cellStyle name="Vírgula 2 2 2 2" xfId="635"/>
    <cellStyle name="Vírgula 2 2 2 2 2" xfId="1016"/>
    <cellStyle name="Vírgula 2 2 2 3" xfId="674"/>
    <cellStyle name="Vírgula 2 2 2 3 2" xfId="1051"/>
    <cellStyle name="Vírgula 2 2 3" xfId="634"/>
    <cellStyle name="Vírgula 2 2 3 2" xfId="1015"/>
    <cellStyle name="Vírgula 2 3" xfId="304"/>
    <cellStyle name="Vírgula 2 3 2" xfId="636"/>
    <cellStyle name="Vírgula 2 3 2 2" xfId="1017"/>
    <cellStyle name="Vírgula 2 4" xfId="633"/>
    <cellStyle name="Vírgula 2 4 2" xfId="1014"/>
    <cellStyle name="Vírgula 2 5" xfId="659"/>
    <cellStyle name="Vírgula 2 5 2" xfId="1036"/>
    <cellStyle name="Vírgula 2 6" xfId="720"/>
    <cellStyle name="Vírgula 2 6 2" xfId="1086"/>
    <cellStyle name="Vírgula 2 7" xfId="969"/>
    <cellStyle name="Vírgula 2 7 2" xfId="1090"/>
    <cellStyle name="Vírgula 2 8" xfId="986"/>
    <cellStyle name="Vírgula 2_Consolidado_total" xfId="637"/>
    <cellStyle name="Vírgula 3" xfId="17"/>
    <cellStyle name="Vírgula 3 2" xfId="305"/>
    <cellStyle name="Vírgula 3 2 2" xfId="306"/>
    <cellStyle name="Vírgula 3 2 2 2" xfId="639"/>
    <cellStyle name="Vírgula 3 2 2 2 2" xfId="1019"/>
    <cellStyle name="Vírgula 3 2 2 3" xfId="669"/>
    <cellStyle name="Vírgula 3 2 2 3 2" xfId="1046"/>
    <cellStyle name="Vírgula 3 2 3" xfId="563"/>
    <cellStyle name="Vírgula 3 2 3 2" xfId="704"/>
    <cellStyle name="Vírgula 3 2 3 2 2" xfId="1081"/>
    <cellStyle name="Vírgula 3 2 4" xfId="638"/>
    <cellStyle name="Vírgula 3 2 4 2" xfId="1018"/>
    <cellStyle name="Vírgula 3 2 5" xfId="668"/>
    <cellStyle name="Vírgula 3 2 5 2" xfId="1045"/>
    <cellStyle name="Vírgula 3 3" xfId="307"/>
    <cellStyle name="Vírgula 3 3 2" xfId="570"/>
    <cellStyle name="Vírgula 3 3 3" xfId="640"/>
    <cellStyle name="Vírgula 3 3 3 2" xfId="1020"/>
    <cellStyle name="Vírgula 3 3 4" xfId="670"/>
    <cellStyle name="Vírgula 3 3 4 2" xfId="1047"/>
    <cellStyle name="Vírgula 3 3 5" xfId="994"/>
    <cellStyle name="Vírgula 3 4" xfId="334"/>
    <cellStyle name="Vírgula 3 4 2" xfId="641"/>
    <cellStyle name="Vírgula 3 4 2 2" xfId="1021"/>
    <cellStyle name="Vírgula 3 4 3" xfId="675"/>
    <cellStyle name="Vírgula 3 4 3 2" xfId="1052"/>
    <cellStyle name="Vírgula 3 5" xfId="584"/>
    <cellStyle name="Vírgula 3 5 2" xfId="1002"/>
    <cellStyle name="Vírgula 3 6" xfId="660"/>
    <cellStyle name="Vírgula 3 6 2" xfId="1037"/>
    <cellStyle name="Vírgula 3 7" xfId="970"/>
    <cellStyle name="Vírgula 3 7 2" xfId="1091"/>
    <cellStyle name="Vírgula 3 8" xfId="987"/>
    <cellStyle name="Vírgula 3_Consolidado_total" xfId="642"/>
    <cellStyle name="Vírgula 4" xfId="18"/>
    <cellStyle name="Vírgula 4 2" xfId="308"/>
    <cellStyle name="Vírgula 4 2 2" xfId="643"/>
    <cellStyle name="Vírgula 4 2 2 2" xfId="1022"/>
    <cellStyle name="Vírgula 4 3" xfId="661"/>
    <cellStyle name="Vírgula 4 3 2" xfId="1038"/>
    <cellStyle name="Vírgula 4 4" xfId="971"/>
    <cellStyle name="Vírgula 4 4 2" xfId="1092"/>
    <cellStyle name="Vírgula 4 5" xfId="988"/>
    <cellStyle name="Vírgula 4_Consolidado_total" xfId="644"/>
    <cellStyle name="Vírgula 5" xfId="19"/>
    <cellStyle name="Vírgula 5 2" xfId="331"/>
    <cellStyle name="Vírgula 5 2 2" xfId="646"/>
    <cellStyle name="Vírgula 5 2 2 2" xfId="1024"/>
    <cellStyle name="Vírgula 5 2 3" xfId="673"/>
    <cellStyle name="Vírgula 5 2 3 2" xfId="1050"/>
    <cellStyle name="Vírgula 5 3" xfId="574"/>
    <cellStyle name="Vírgula 5 3 2" xfId="1000"/>
    <cellStyle name="Vírgula 5 4" xfId="645"/>
    <cellStyle name="Vírgula 5 4 2" xfId="1023"/>
    <cellStyle name="Vírgula 5 5" xfId="662"/>
    <cellStyle name="Vírgula 5 5 2" xfId="1039"/>
    <cellStyle name="Vírgula 5 6" xfId="972"/>
    <cellStyle name="Vírgula 5 6 2" xfId="1093"/>
    <cellStyle name="Vírgula 5 7" xfId="989"/>
    <cellStyle name="Vírgula 5_Consolidado_total" xfId="647"/>
    <cellStyle name="Vírgula 6" xfId="23"/>
    <cellStyle name="Vírgula 6 2" xfId="564"/>
    <cellStyle name="Vírgula 6 2 2" xfId="650"/>
    <cellStyle name="Vírgula 6 2 2 2" xfId="651"/>
    <cellStyle name="Vírgula 6 2 2 2 2" xfId="1028"/>
    <cellStyle name="Vírgula 6 2 2 3" xfId="1027"/>
    <cellStyle name="Vírgula 6 2 3" xfId="652"/>
    <cellStyle name="Vírgula 6 2 3 2" xfId="1029"/>
    <cellStyle name="Vírgula 6 2 4" xfId="649"/>
    <cellStyle name="Vírgula 6 2 4 2" xfId="1026"/>
    <cellStyle name="Vírgula 6 3" xfId="653"/>
    <cellStyle name="Vírgula 6 3 2" xfId="654"/>
    <cellStyle name="Vírgula 6 3 2 2" xfId="1031"/>
    <cellStyle name="Vírgula 6 3 3" xfId="1030"/>
    <cellStyle name="Vírgula 6 4" xfId="655"/>
    <cellStyle name="Vírgula 6 4 2" xfId="1032"/>
    <cellStyle name="Vírgula 6 5" xfId="648"/>
    <cellStyle name="Vírgula 6 5 2" xfId="1025"/>
    <cellStyle name="Vírgula 6 6" xfId="663"/>
    <cellStyle name="Vírgula 6 6 2" xfId="1040"/>
    <cellStyle name="Vírgula 6 7" xfId="973"/>
    <cellStyle name="Vírgula 6 7 2" xfId="1094"/>
    <cellStyle name="Vírgula 7" xfId="313"/>
    <cellStyle name="Vírgula 7 2" xfId="571"/>
    <cellStyle name="Vírgula 7 2 2" xfId="583"/>
    <cellStyle name="Vírgula 7 2 3" xfId="707"/>
    <cellStyle name="Vírgula 7 2 3 2" xfId="1084"/>
    <cellStyle name="Vírgula 7 3" xfId="565"/>
    <cellStyle name="Vírgula 7 3 2" xfId="705"/>
    <cellStyle name="Vírgula 7 3 2 2" xfId="1082"/>
    <cellStyle name="Vírgula 7 3 3" xfId="998"/>
    <cellStyle name="Vírgula 7 4" xfId="656"/>
    <cellStyle name="Vírgula 7 4 2" xfId="1033"/>
    <cellStyle name="Vírgula 7 5" xfId="671"/>
    <cellStyle name="Vírgula 7 5 2" xfId="1048"/>
    <cellStyle name="Vírgula 7 6" xfId="974"/>
    <cellStyle name="Vírgula 7 6 2" xfId="1095"/>
    <cellStyle name="Vírgula 7 7" xfId="995"/>
    <cellStyle name="Vírgula 8" xfId="566"/>
    <cellStyle name="Vírgula 8 2" xfId="706"/>
    <cellStyle name="Vírgula 8 2 2" xfId="1083"/>
    <cellStyle name="Vírgula 8 3" xfId="977"/>
    <cellStyle name="Vírgula 8 3 2" xfId="1096"/>
    <cellStyle name="Vírgula 8 4" xfId="999"/>
    <cellStyle name="Vírgula 9" xfId="326"/>
    <cellStyle name="Vírgula 9 2" xfId="578"/>
    <cellStyle name="Vírgula 9 3" xfId="672"/>
    <cellStyle name="Vírgula 9 3 2" xfId="1049"/>
    <cellStyle name="Vírgula 9 4" xfId="978"/>
    <cellStyle name="Vírgula 9 4 2" xfId="1097"/>
    <cellStyle name="Währung [0]_Firma" xfId="567"/>
    <cellStyle name="Walutowy [0]_laroux" xfId="568"/>
    <cellStyle name="Walutowy_laroux" xfId="569"/>
    <cellStyle name="Warning Text" xfId="309"/>
    <cellStyle name="Year" xfId="310"/>
    <cellStyle name="Year Estimate" xfId="311"/>
  </cellStyles>
  <dxfs count="0"/>
  <tableStyles count="0" defaultTableStyle="TableStyleMedium2" defaultPivotStyle="PivotStyleLight16"/>
  <colors>
    <mruColors>
      <color rgb="FFE8E5E0"/>
      <color rgb="FFF3EEE4"/>
      <color rgb="FF929288"/>
      <color rgb="FFD5D1C3"/>
      <color rgb="FF2975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Proventos!B1"/><Relationship Id="rId13" Type="http://schemas.openxmlformats.org/officeDocument/2006/relationships/hyperlink" Target="https://ri.rd.com.br/fale_conosco.aspx?idCanal=vOm2Tr2M4BdsDy6KDW8v5g==" TargetMode="External"/><Relationship Id="rId3" Type="http://schemas.openxmlformats.org/officeDocument/2006/relationships/hyperlink" Target="#DRE!B1"/><Relationship Id="rId7" Type="http://schemas.openxmlformats.org/officeDocument/2006/relationships/hyperlink" Target="#CurvasMatura&#231;&#227;o!B1"/><Relationship Id="rId12" Type="http://schemas.openxmlformats.org/officeDocument/2006/relationships/hyperlink" Target="#IFRS_FluxoCaixa!B1"/><Relationship Id="rId2" Type="http://schemas.openxmlformats.org/officeDocument/2006/relationships/hyperlink" Target="#DREaj!B1"/><Relationship Id="rId1" Type="http://schemas.openxmlformats.org/officeDocument/2006/relationships/image" Target="../media/image1.png"/><Relationship Id="rId6" Type="http://schemas.openxmlformats.org/officeDocument/2006/relationships/hyperlink" Target="#Operacionais!B1"/><Relationship Id="rId11" Type="http://schemas.openxmlformats.org/officeDocument/2006/relationships/hyperlink" Target="#IFRS_Balan&#231;oPatrimonial!B1"/><Relationship Id="rId5" Type="http://schemas.openxmlformats.org/officeDocument/2006/relationships/hyperlink" Target="#FluxoCaixa!B1"/><Relationship Id="rId15" Type="http://schemas.openxmlformats.org/officeDocument/2006/relationships/image" Target="../media/image3.png"/><Relationship Id="rId10" Type="http://schemas.openxmlformats.org/officeDocument/2006/relationships/hyperlink" Target="#IFRS_DRE!B1"/><Relationship Id="rId4" Type="http://schemas.openxmlformats.org/officeDocument/2006/relationships/hyperlink" Target="#Balan&#231;oPatrimonial!B1"/><Relationship Id="rId9" Type="http://schemas.openxmlformats.org/officeDocument/2006/relationships/hyperlink" Target="#IFRS_DREaj!B1"/><Relationship Id="rId14" Type="http://schemas.openxmlformats.org/officeDocument/2006/relationships/image" Target="../media/image2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Home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Home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Home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Home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Home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Home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Home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Home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Home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Home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Hom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53025</xdr:colOff>
      <xdr:row>0</xdr:row>
      <xdr:rowOff>18142</xdr:rowOff>
    </xdr:from>
    <xdr:to>
      <xdr:col>17</xdr:col>
      <xdr:colOff>517739</xdr:colOff>
      <xdr:row>35</xdr:row>
      <xdr:rowOff>149010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5" y="18142"/>
          <a:ext cx="10026000" cy="5845868"/>
        </a:xfrm>
        <a:prstGeom prst="rect">
          <a:avLst/>
        </a:prstGeom>
      </xdr:spPr>
    </xdr:pic>
    <xdr:clientData/>
  </xdr:twoCellAnchor>
  <xdr:twoCellAnchor>
    <xdr:from>
      <xdr:col>3</xdr:col>
      <xdr:colOff>275683</xdr:colOff>
      <xdr:row>1</xdr:row>
      <xdr:rowOff>70069</xdr:rowOff>
    </xdr:from>
    <xdr:to>
      <xdr:col>17</xdr:col>
      <xdr:colOff>170287</xdr:colOff>
      <xdr:row>5</xdr:row>
      <xdr:rowOff>61311</xdr:rowOff>
    </xdr:to>
    <xdr:sp macro="" textlink="">
      <xdr:nvSpPr>
        <xdr:cNvPr id="11" name="Retângulo Arredondado 10"/>
        <xdr:cNvSpPr/>
      </xdr:nvSpPr>
      <xdr:spPr>
        <a:xfrm>
          <a:off x="1965335" y="230199"/>
          <a:ext cx="7779648" cy="631764"/>
        </a:xfrm>
        <a:prstGeom prst="roundRect">
          <a:avLst>
            <a:gd name="adj" fmla="val 19987"/>
          </a:avLst>
        </a:prstGeom>
        <a:solidFill>
          <a:schemeClr val="bg1">
            <a:alpha val="60000"/>
          </a:schemeClr>
        </a:solidFill>
        <a:ln>
          <a:solidFill>
            <a:srgbClr val="29754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>
              <a:solidFill>
                <a:sysClr val="windowText" lastClr="000000"/>
              </a:solidFill>
            </a:rPr>
            <a:t>As Demonstrações Financeiras são preparadas de acordo com o IFRS 16. Para melhor representar a realidade econômica do negócio,  </a:t>
          </a:r>
          <a:br>
            <a:rPr lang="pt-BR" sz="1000">
              <a:solidFill>
                <a:sysClr val="windowText" lastClr="000000"/>
              </a:solidFill>
            </a:rPr>
          </a:br>
          <a:r>
            <a:rPr lang="pt-BR" sz="1000" baseline="0">
              <a:solidFill>
                <a:sysClr val="windowText" lastClr="000000"/>
              </a:solidFill>
            </a:rPr>
            <a:t>a</a:t>
          </a:r>
          <a:r>
            <a:rPr lang="pt-BR" sz="1000">
              <a:solidFill>
                <a:sysClr val="windowText" lastClr="000000"/>
              </a:solidFill>
            </a:rPr>
            <a:t>s informações no arquivo também são apresentadas sob a norma antiga (IAS 17 / CPC 06).</a:t>
          </a:r>
          <a:br>
            <a:rPr lang="pt-BR" sz="1000">
              <a:solidFill>
                <a:sysClr val="windowText" lastClr="000000"/>
              </a:solidFill>
            </a:rPr>
          </a:br>
          <a:endParaRPr lang="pt-BR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534385</xdr:colOff>
      <xdr:row>12</xdr:row>
      <xdr:rowOff>39163</xdr:rowOff>
    </xdr:from>
    <xdr:to>
      <xdr:col>6</xdr:col>
      <xdr:colOff>502716</xdr:colOff>
      <xdr:row>14</xdr:row>
      <xdr:rowOff>124278</xdr:rowOff>
    </xdr:to>
    <xdr:sp macro="" textlink="">
      <xdr:nvSpPr>
        <xdr:cNvPr id="12" name="Retângulo Arredondado 11"/>
        <xdr:cNvSpPr/>
      </xdr:nvSpPr>
      <xdr:spPr>
        <a:xfrm>
          <a:off x="1659242" y="1998592"/>
          <a:ext cx="2218045" cy="411686"/>
        </a:xfrm>
        <a:prstGeom prst="roundRect">
          <a:avLst>
            <a:gd name="adj" fmla="val 27815"/>
          </a:avLst>
        </a:prstGeom>
        <a:solidFill>
          <a:srgbClr val="29754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/>
            <a:t>IAS 17</a:t>
          </a:r>
        </a:p>
      </xdr:txBody>
    </xdr:sp>
    <xdr:clientData/>
  </xdr:twoCellAnchor>
  <xdr:twoCellAnchor>
    <xdr:from>
      <xdr:col>6</xdr:col>
      <xdr:colOff>550951</xdr:colOff>
      <xdr:row>12</xdr:row>
      <xdr:rowOff>39163</xdr:rowOff>
    </xdr:from>
    <xdr:to>
      <xdr:col>10</xdr:col>
      <xdr:colOff>519281</xdr:colOff>
      <xdr:row>14</xdr:row>
      <xdr:rowOff>124278</xdr:rowOff>
    </xdr:to>
    <xdr:sp macro="" textlink="">
      <xdr:nvSpPr>
        <xdr:cNvPr id="19" name="Retângulo Arredondado 18"/>
        <xdr:cNvSpPr/>
      </xdr:nvSpPr>
      <xdr:spPr>
        <a:xfrm>
          <a:off x="3925522" y="1998592"/>
          <a:ext cx="2218045" cy="411686"/>
        </a:xfrm>
        <a:prstGeom prst="roundRect">
          <a:avLst>
            <a:gd name="adj" fmla="val 27815"/>
          </a:avLst>
        </a:prstGeom>
        <a:solidFill>
          <a:srgbClr val="92928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/>
            <a:t>Indicadores</a:t>
          </a:r>
        </a:p>
      </xdr:txBody>
    </xdr:sp>
    <xdr:clientData/>
  </xdr:twoCellAnchor>
  <xdr:twoCellAnchor>
    <xdr:from>
      <xdr:col>11</xdr:col>
      <xdr:colOff>20864</xdr:colOff>
      <xdr:row>12</xdr:row>
      <xdr:rowOff>39163</xdr:rowOff>
    </xdr:from>
    <xdr:to>
      <xdr:col>14</xdr:col>
      <xdr:colOff>552412</xdr:colOff>
      <xdr:row>14</xdr:row>
      <xdr:rowOff>124278</xdr:rowOff>
    </xdr:to>
    <xdr:sp macro="" textlink="">
      <xdr:nvSpPr>
        <xdr:cNvPr id="21" name="Retângulo Arredondado 20"/>
        <xdr:cNvSpPr/>
      </xdr:nvSpPr>
      <xdr:spPr>
        <a:xfrm>
          <a:off x="6207578" y="1998592"/>
          <a:ext cx="2218834" cy="411686"/>
        </a:xfrm>
        <a:prstGeom prst="roundRect">
          <a:avLst>
            <a:gd name="adj" fmla="val 27815"/>
          </a:avLst>
        </a:prstGeom>
        <a:solidFill>
          <a:srgbClr val="D5D1C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ysClr val="windowText" lastClr="000000"/>
              </a:solidFill>
            </a:rPr>
            <a:t>IFRS 16</a:t>
          </a:r>
        </a:p>
      </xdr:txBody>
    </xdr:sp>
    <xdr:clientData/>
  </xdr:twoCellAnchor>
  <xdr:twoCellAnchor>
    <xdr:from>
      <xdr:col>5</xdr:col>
      <xdr:colOff>242002</xdr:colOff>
      <xdr:row>7</xdr:row>
      <xdr:rowOff>84847</xdr:rowOff>
    </xdr:from>
    <xdr:to>
      <xdr:col>12</xdr:col>
      <xdr:colOff>276412</xdr:colOff>
      <xdr:row>10</xdr:row>
      <xdr:rowOff>2366</xdr:rowOff>
    </xdr:to>
    <xdr:sp macro="" textlink="">
      <xdr:nvSpPr>
        <xdr:cNvPr id="22" name="Retângulo Arredondado 21"/>
        <xdr:cNvSpPr/>
      </xdr:nvSpPr>
      <xdr:spPr>
        <a:xfrm>
          <a:off x="3075079" y="1213193"/>
          <a:ext cx="4000718" cy="401096"/>
        </a:xfrm>
        <a:prstGeom prst="roundRect">
          <a:avLst>
            <a:gd name="adj" fmla="val 27815"/>
          </a:avLst>
        </a:prstGeom>
        <a:solidFill>
          <a:schemeClr val="bg1">
            <a:alpha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 b="1">
              <a:solidFill>
                <a:sysClr val="windowText" lastClr="000000"/>
              </a:solidFill>
            </a:rPr>
            <a:t>Planilha de Resultados 1T22</a:t>
          </a:r>
        </a:p>
      </xdr:txBody>
    </xdr:sp>
    <xdr:clientData/>
  </xdr:twoCellAnchor>
  <xdr:twoCellAnchor>
    <xdr:from>
      <xdr:col>2</xdr:col>
      <xdr:colOff>534386</xdr:colOff>
      <xdr:row>15</xdr:row>
      <xdr:rowOff>13763</xdr:rowOff>
    </xdr:from>
    <xdr:to>
      <xdr:col>6</xdr:col>
      <xdr:colOff>502479</xdr:colOff>
      <xdr:row>27</xdr:row>
      <xdr:rowOff>89463</xdr:rowOff>
    </xdr:to>
    <xdr:grpSp>
      <xdr:nvGrpSpPr>
        <xdr:cNvPr id="7" name="Agrupar 6"/>
        <xdr:cNvGrpSpPr/>
      </xdr:nvGrpSpPr>
      <xdr:grpSpPr>
        <a:xfrm>
          <a:off x="1659243" y="2463049"/>
          <a:ext cx="2217807" cy="2035128"/>
          <a:chOff x="1659243" y="2735192"/>
          <a:chExt cx="2217807" cy="2035128"/>
        </a:xfrm>
      </xdr:grpSpPr>
      <xdr:sp macro="" textlink="">
        <xdr:nvSpPr>
          <xdr:cNvPr id="10" name="Retângulo Arredondado 9"/>
          <xdr:cNvSpPr/>
        </xdr:nvSpPr>
        <xdr:spPr>
          <a:xfrm>
            <a:off x="1659243" y="2735192"/>
            <a:ext cx="2217807" cy="2035128"/>
          </a:xfrm>
          <a:prstGeom prst="roundRect">
            <a:avLst>
              <a:gd name="adj" fmla="val 5584"/>
            </a:avLst>
          </a:prstGeom>
          <a:solidFill>
            <a:srgbClr val="29754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25" name="Retângulo 24">
            <a:hlinkClick xmlns:r="http://schemas.openxmlformats.org/officeDocument/2006/relationships" r:id="rId2"/>
          </xdr:cNvPr>
          <xdr:cNvSpPr/>
        </xdr:nvSpPr>
        <xdr:spPr>
          <a:xfrm>
            <a:off x="1690868" y="2837375"/>
            <a:ext cx="2151835" cy="29076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200" b="1"/>
              <a:t>DRE Ajustado</a:t>
            </a:r>
          </a:p>
        </xdr:txBody>
      </xdr:sp>
      <xdr:sp macro="" textlink="">
        <xdr:nvSpPr>
          <xdr:cNvPr id="26" name="Retângulo 25">
            <a:hlinkClick xmlns:r="http://schemas.openxmlformats.org/officeDocument/2006/relationships" r:id="rId3"/>
          </xdr:cNvPr>
          <xdr:cNvSpPr/>
        </xdr:nvSpPr>
        <xdr:spPr>
          <a:xfrm>
            <a:off x="1690868" y="3350590"/>
            <a:ext cx="2151835" cy="29076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200" b="1"/>
              <a:t>DRE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4"/>
          </xdr:cNvPr>
          <xdr:cNvSpPr/>
        </xdr:nvSpPr>
        <xdr:spPr>
          <a:xfrm>
            <a:off x="1690868" y="3863806"/>
            <a:ext cx="2151835" cy="29076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200" b="1"/>
              <a:t>Balanço Patrimonial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5"/>
          </xdr:cNvPr>
          <xdr:cNvSpPr/>
        </xdr:nvSpPr>
        <xdr:spPr>
          <a:xfrm>
            <a:off x="1690868" y="4377022"/>
            <a:ext cx="2151835" cy="29076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200" b="1"/>
              <a:t>Fluxo de Caixa</a:t>
            </a:r>
          </a:p>
        </xdr:txBody>
      </xdr:sp>
    </xdr:grpSp>
    <xdr:clientData/>
  </xdr:twoCellAnchor>
  <xdr:twoCellAnchor>
    <xdr:from>
      <xdr:col>6</xdr:col>
      <xdr:colOff>550260</xdr:colOff>
      <xdr:row>15</xdr:row>
      <xdr:rowOff>13763</xdr:rowOff>
    </xdr:from>
    <xdr:to>
      <xdr:col>10</xdr:col>
      <xdr:colOff>518353</xdr:colOff>
      <xdr:row>27</xdr:row>
      <xdr:rowOff>89463</xdr:rowOff>
    </xdr:to>
    <xdr:grpSp>
      <xdr:nvGrpSpPr>
        <xdr:cNvPr id="4" name="Agrupar 3"/>
        <xdr:cNvGrpSpPr/>
      </xdr:nvGrpSpPr>
      <xdr:grpSpPr>
        <a:xfrm>
          <a:off x="3924831" y="2463049"/>
          <a:ext cx="2217808" cy="2035128"/>
          <a:chOff x="3924831" y="2735192"/>
          <a:chExt cx="2217808" cy="2035128"/>
        </a:xfrm>
      </xdr:grpSpPr>
      <xdr:sp macro="" textlink="">
        <xdr:nvSpPr>
          <xdr:cNvPr id="49" name="Retângulo Arredondado 48"/>
          <xdr:cNvSpPr/>
        </xdr:nvSpPr>
        <xdr:spPr>
          <a:xfrm>
            <a:off x="3924831" y="2735192"/>
            <a:ext cx="2217808" cy="2035128"/>
          </a:xfrm>
          <a:prstGeom prst="roundRect">
            <a:avLst>
              <a:gd name="adj" fmla="val 5584"/>
            </a:avLst>
          </a:prstGeom>
          <a:solidFill>
            <a:srgbClr val="92928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31" name="Retângulo 30">
            <a:hlinkClick xmlns:r="http://schemas.openxmlformats.org/officeDocument/2006/relationships" r:id="rId6"/>
          </xdr:cNvPr>
          <xdr:cNvSpPr/>
        </xdr:nvSpPr>
        <xdr:spPr>
          <a:xfrm>
            <a:off x="3964543" y="3096834"/>
            <a:ext cx="2149553" cy="29212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200" b="1"/>
              <a:t>Operacionais</a:t>
            </a:r>
          </a:p>
        </xdr:txBody>
      </xdr:sp>
      <xdr:sp macro="" textlink="">
        <xdr:nvSpPr>
          <xdr:cNvPr id="32" name="Retângulo 31">
            <a:hlinkClick xmlns:r="http://schemas.openxmlformats.org/officeDocument/2006/relationships" r:id="rId7"/>
          </xdr:cNvPr>
          <xdr:cNvSpPr/>
        </xdr:nvSpPr>
        <xdr:spPr>
          <a:xfrm>
            <a:off x="3964543" y="3614582"/>
            <a:ext cx="2149553" cy="28758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200" b="1"/>
              <a:t>Curvas de Maturação</a:t>
            </a:r>
          </a:p>
        </xdr:txBody>
      </xdr:sp>
      <xdr:sp macro="" textlink="">
        <xdr:nvSpPr>
          <xdr:cNvPr id="33" name="Retângulo 32">
            <a:hlinkClick xmlns:r="http://schemas.openxmlformats.org/officeDocument/2006/relationships" r:id="rId8"/>
          </xdr:cNvPr>
          <xdr:cNvSpPr/>
        </xdr:nvSpPr>
        <xdr:spPr>
          <a:xfrm>
            <a:off x="3964544" y="4127790"/>
            <a:ext cx="2149553" cy="29212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200" b="1"/>
              <a:t>Proventos</a:t>
            </a:r>
          </a:p>
        </xdr:txBody>
      </xdr:sp>
    </xdr:grpSp>
    <xdr:clientData/>
  </xdr:twoCellAnchor>
  <xdr:twoCellAnchor>
    <xdr:from>
      <xdr:col>11</xdr:col>
      <xdr:colOff>20981</xdr:colOff>
      <xdr:row>15</xdr:row>
      <xdr:rowOff>13763</xdr:rowOff>
    </xdr:from>
    <xdr:to>
      <xdr:col>14</xdr:col>
      <xdr:colOff>552637</xdr:colOff>
      <xdr:row>27</xdr:row>
      <xdr:rowOff>89463</xdr:rowOff>
    </xdr:to>
    <xdr:grpSp>
      <xdr:nvGrpSpPr>
        <xdr:cNvPr id="3" name="Agrupar 2"/>
        <xdr:cNvGrpSpPr/>
      </xdr:nvGrpSpPr>
      <xdr:grpSpPr>
        <a:xfrm>
          <a:off x="6207695" y="2463049"/>
          <a:ext cx="2218942" cy="2035128"/>
          <a:chOff x="6207695" y="2735192"/>
          <a:chExt cx="2218942" cy="2035128"/>
        </a:xfrm>
      </xdr:grpSpPr>
      <xdr:sp macro="" textlink="">
        <xdr:nvSpPr>
          <xdr:cNvPr id="50" name="Retângulo Arredondado 49"/>
          <xdr:cNvSpPr/>
        </xdr:nvSpPr>
        <xdr:spPr>
          <a:xfrm>
            <a:off x="6207695" y="2735192"/>
            <a:ext cx="2218942" cy="2035128"/>
          </a:xfrm>
          <a:prstGeom prst="roundRect">
            <a:avLst>
              <a:gd name="adj" fmla="val 5584"/>
            </a:avLst>
          </a:prstGeom>
          <a:solidFill>
            <a:srgbClr val="D5D1C3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35" name="Retângulo 34">
            <a:hlinkClick xmlns:r="http://schemas.openxmlformats.org/officeDocument/2006/relationships" r:id="rId9"/>
          </xdr:cNvPr>
          <xdr:cNvSpPr/>
        </xdr:nvSpPr>
        <xdr:spPr>
          <a:xfrm>
            <a:off x="6247557" y="2837375"/>
            <a:ext cx="2151835" cy="29237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200" b="1">
                <a:solidFill>
                  <a:sysClr val="windowText" lastClr="000000"/>
                </a:solidFill>
              </a:rPr>
              <a:t>DRE Ajustado</a:t>
            </a:r>
          </a:p>
        </xdr:txBody>
      </xdr:sp>
      <xdr:sp macro="" textlink="">
        <xdr:nvSpPr>
          <xdr:cNvPr id="36" name="Retângulo 35">
            <a:hlinkClick xmlns:r="http://schemas.openxmlformats.org/officeDocument/2006/relationships" r:id="rId10"/>
          </xdr:cNvPr>
          <xdr:cNvSpPr/>
        </xdr:nvSpPr>
        <xdr:spPr>
          <a:xfrm>
            <a:off x="6247557" y="3350051"/>
            <a:ext cx="2151835" cy="29237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200" b="1">
                <a:solidFill>
                  <a:sysClr val="windowText" lastClr="000000"/>
                </a:solidFill>
              </a:rPr>
              <a:t>DRE</a:t>
            </a:r>
          </a:p>
        </xdr:txBody>
      </xdr:sp>
      <xdr:sp macro="" textlink="">
        <xdr:nvSpPr>
          <xdr:cNvPr id="37" name="Retângulo 36">
            <a:hlinkClick xmlns:r="http://schemas.openxmlformats.org/officeDocument/2006/relationships" r:id="rId11"/>
          </xdr:cNvPr>
          <xdr:cNvSpPr/>
        </xdr:nvSpPr>
        <xdr:spPr>
          <a:xfrm>
            <a:off x="6247557" y="3862727"/>
            <a:ext cx="2151835" cy="29238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200" b="1">
                <a:solidFill>
                  <a:sysClr val="windowText" lastClr="000000"/>
                </a:solidFill>
              </a:rPr>
              <a:t>Balanço Patrimonial</a:t>
            </a:r>
          </a:p>
        </xdr:txBody>
      </xdr:sp>
      <xdr:sp macro="" textlink="">
        <xdr:nvSpPr>
          <xdr:cNvPr id="38" name="Retângulo 37">
            <a:hlinkClick xmlns:r="http://schemas.openxmlformats.org/officeDocument/2006/relationships" r:id="rId12"/>
          </xdr:cNvPr>
          <xdr:cNvSpPr/>
        </xdr:nvSpPr>
        <xdr:spPr>
          <a:xfrm>
            <a:off x="6247557" y="4375405"/>
            <a:ext cx="2151835" cy="292378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200" b="1">
                <a:solidFill>
                  <a:sysClr val="windowText" lastClr="000000"/>
                </a:solidFill>
              </a:rPr>
              <a:t>Fluxo de Caixa</a:t>
            </a:r>
          </a:p>
        </xdr:txBody>
      </xdr:sp>
    </xdr:grpSp>
    <xdr:clientData/>
  </xdr:twoCellAnchor>
  <xdr:twoCellAnchor>
    <xdr:from>
      <xdr:col>3</xdr:col>
      <xdr:colOff>297543</xdr:colOff>
      <xdr:row>4</xdr:row>
      <xdr:rowOff>29029</xdr:rowOff>
    </xdr:from>
    <xdr:to>
      <xdr:col>17</xdr:col>
      <xdr:colOff>144517</xdr:colOff>
      <xdr:row>5</xdr:row>
      <xdr:rowOff>56243</xdr:rowOff>
    </xdr:to>
    <xdr:sp macro="" textlink="">
      <xdr:nvSpPr>
        <xdr:cNvPr id="2" name="CaixaDeTexto 1">
          <a:hlinkClick xmlns:r="http://schemas.openxmlformats.org/officeDocument/2006/relationships" r:id="rId13"/>
        </xdr:cNvPr>
        <xdr:cNvSpPr txBox="1"/>
      </xdr:nvSpPr>
      <xdr:spPr>
        <a:xfrm>
          <a:off x="1992336" y="659650"/>
          <a:ext cx="7756009" cy="1848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0" i="1"/>
            <a:t>Contato RI: ri.rd.com.br</a:t>
          </a:r>
        </a:p>
      </xdr:txBody>
    </xdr:sp>
    <xdr:clientData/>
  </xdr:twoCellAnchor>
  <xdr:twoCellAnchor editAs="oneCell">
    <xdr:from>
      <xdr:col>0</xdr:col>
      <xdr:colOff>335642</xdr:colOff>
      <xdr:row>1</xdr:row>
      <xdr:rowOff>25637</xdr:rowOff>
    </xdr:from>
    <xdr:to>
      <xdr:col>2</xdr:col>
      <xdr:colOff>459985</xdr:colOff>
      <xdr:row>5</xdr:row>
      <xdr:rowOff>105938</xdr:rowOff>
    </xdr:to>
    <xdr:pic>
      <xdr:nvPicPr>
        <xdr:cNvPr id="51" name="Imagem 50"/>
        <xdr:cNvPicPr>
          <a:picLocks noChangeAspect="1"/>
        </xdr:cNvPicPr>
      </xdr:nvPicPr>
      <xdr:blipFill>
        <a:blip xmlns:r="http://schemas.openxmlformats.org/officeDocument/2006/relationships" r:embed="rId14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642" y="185767"/>
          <a:ext cx="1250778" cy="720823"/>
        </a:xfrm>
        <a:prstGeom prst="rect">
          <a:avLst/>
        </a:prstGeom>
      </xdr:spPr>
    </xdr:pic>
    <xdr:clientData/>
  </xdr:twoCellAnchor>
  <xdr:twoCellAnchor editAs="oneCell">
    <xdr:from>
      <xdr:col>0</xdr:col>
      <xdr:colOff>380998</xdr:colOff>
      <xdr:row>29</xdr:row>
      <xdr:rowOff>145752</xdr:rowOff>
    </xdr:from>
    <xdr:to>
      <xdr:col>17</xdr:col>
      <xdr:colOff>183980</xdr:colOff>
      <xdr:row>35</xdr:row>
      <xdr:rowOff>13455</xdr:rowOff>
    </xdr:to>
    <xdr:pic>
      <xdr:nvPicPr>
        <xdr:cNvPr id="29" name="Imagem 28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8" y="4717752"/>
          <a:ext cx="9406810" cy="81363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388257</xdr:colOff>
      <xdr:row>0</xdr:row>
      <xdr:rowOff>347156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42244"/>
        <a:stretch/>
      </xdr:blipFill>
      <xdr:spPr>
        <a:xfrm>
          <a:off x="0" y="0"/>
          <a:ext cx="388257" cy="34715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388257</xdr:colOff>
      <xdr:row>0</xdr:row>
      <xdr:rowOff>347156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42244"/>
        <a:stretch/>
      </xdr:blipFill>
      <xdr:spPr>
        <a:xfrm>
          <a:off x="0" y="0"/>
          <a:ext cx="388257" cy="34715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388257</xdr:colOff>
      <xdr:row>0</xdr:row>
      <xdr:rowOff>347156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42244"/>
        <a:stretch/>
      </xdr:blipFill>
      <xdr:spPr>
        <a:xfrm>
          <a:off x="0" y="0"/>
          <a:ext cx="388257" cy="3471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12073</xdr:rowOff>
    </xdr:from>
    <xdr:to>
      <xdr:col>0</xdr:col>
      <xdr:colOff>388257</xdr:colOff>
      <xdr:row>0</xdr:row>
      <xdr:rowOff>359229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42244"/>
        <a:stretch/>
      </xdr:blipFill>
      <xdr:spPr>
        <a:xfrm>
          <a:off x="0" y="12073"/>
          <a:ext cx="388257" cy="3471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388257</xdr:colOff>
      <xdr:row>0</xdr:row>
      <xdr:rowOff>347156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42244"/>
        <a:stretch/>
      </xdr:blipFill>
      <xdr:spPr>
        <a:xfrm>
          <a:off x="0" y="0"/>
          <a:ext cx="388257" cy="3471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388257</xdr:colOff>
      <xdr:row>0</xdr:row>
      <xdr:rowOff>347156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42244"/>
        <a:stretch/>
      </xdr:blipFill>
      <xdr:spPr>
        <a:xfrm>
          <a:off x="0" y="0"/>
          <a:ext cx="388257" cy="3471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388257</xdr:colOff>
      <xdr:row>0</xdr:row>
      <xdr:rowOff>347156</xdr:rowOff>
    </xdr:to>
    <xdr:pic>
      <xdr:nvPicPr>
        <xdr:cNvPr id="3" name="Imagem 2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42244"/>
        <a:stretch/>
      </xdr:blipFill>
      <xdr:spPr>
        <a:xfrm>
          <a:off x="0" y="0"/>
          <a:ext cx="388257" cy="3471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388257</xdr:colOff>
      <xdr:row>0</xdr:row>
      <xdr:rowOff>347156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42244"/>
        <a:stretch/>
      </xdr:blipFill>
      <xdr:spPr>
        <a:xfrm>
          <a:off x="0" y="0"/>
          <a:ext cx="388257" cy="3471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388257</xdr:colOff>
      <xdr:row>0</xdr:row>
      <xdr:rowOff>347156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42244"/>
        <a:stretch/>
      </xdr:blipFill>
      <xdr:spPr>
        <a:xfrm>
          <a:off x="0" y="0"/>
          <a:ext cx="388257" cy="34715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388257</xdr:colOff>
      <xdr:row>0</xdr:row>
      <xdr:rowOff>347156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42244"/>
        <a:stretch/>
      </xdr:blipFill>
      <xdr:spPr>
        <a:xfrm>
          <a:off x="0" y="0"/>
          <a:ext cx="388257" cy="34715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388257</xdr:colOff>
      <xdr:row>0</xdr:row>
      <xdr:rowOff>347156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42244"/>
        <a:stretch/>
      </xdr:blipFill>
      <xdr:spPr>
        <a:xfrm>
          <a:off x="0" y="0"/>
          <a:ext cx="388257" cy="3471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37"/>
  <sheetViews>
    <sheetView showGridLines="0" tabSelected="1" zoomScale="70" zoomScaleNormal="70" workbookViewId="0"/>
  </sheetViews>
  <sheetFormatPr defaultColWidth="0" defaultRowHeight="14.5" zeroHeight="1"/>
  <cols>
    <col min="1" max="18" width="8.08984375" customWidth="1"/>
    <col min="19" max="16384" width="8.7265625" hidden="1"/>
  </cols>
  <sheetData>
    <row r="1" ht="12.5" customHeight="1"/>
    <row r="2" ht="12.5" customHeight="1"/>
    <row r="3" ht="12.5" customHeight="1"/>
    <row r="4" ht="12.5" customHeight="1"/>
    <row r="5" ht="12.5" customHeight="1"/>
    <row r="6" ht="12.5" customHeight="1"/>
    <row r="7" ht="12.5" customHeight="1"/>
    <row r="8" ht="12.5" customHeight="1"/>
    <row r="9" ht="12.5" customHeight="1"/>
    <row r="10" ht="12.5" customHeight="1"/>
    <row r="11" ht="12.5" customHeight="1"/>
    <row r="12" ht="12.5" customHeight="1"/>
    <row r="13" ht="12.5" customHeight="1"/>
    <row r="14" ht="12.5" customHeight="1"/>
    <row r="15" ht="12.5" customHeight="1"/>
    <row r="16" ht="12.5" customHeight="1"/>
    <row r="17" ht="12.5" customHeight="1"/>
    <row r="18" ht="12.5" customHeight="1"/>
    <row r="19" ht="12.5" customHeight="1"/>
    <row r="20" ht="12.5" customHeight="1"/>
    <row r="21" ht="12.5" customHeight="1"/>
    <row r="22" ht="12.5" customHeight="1"/>
    <row r="23" ht="12.5" customHeight="1"/>
    <row r="24" ht="12.5" customHeight="1"/>
    <row r="25" ht="12.5" customHeight="1"/>
    <row r="26" ht="12.5" customHeight="1"/>
    <row r="27" ht="12.5" customHeight="1"/>
    <row r="28" ht="12.5" customHeight="1"/>
    <row r="29" ht="12.5" customHeight="1"/>
    <row r="30" ht="12.5" customHeight="1"/>
    <row r="31" ht="12.5" customHeight="1"/>
    <row r="32" ht="12.5" customHeight="1"/>
    <row r="33" ht="12.5" customHeight="1"/>
    <row r="34" ht="12.5" customHeight="1"/>
    <row r="35" ht="12.5" customHeight="1"/>
    <row r="36" ht="12.5" customHeight="1"/>
    <row r="37" hidden="1"/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5D1C3"/>
  </sheetPr>
  <dimension ref="A1:R36"/>
  <sheetViews>
    <sheetView showGridLines="0" zoomScale="85" zoomScaleNormal="85" workbookViewId="0">
      <pane xSplit="1" ySplit="1" topLeftCell="B2" activePane="bottomRight" state="frozen"/>
      <selection pane="topRight"/>
      <selection pane="bottomLeft"/>
      <selection pane="bottomRight" activeCell="B1" sqref="B1"/>
    </sheetView>
  </sheetViews>
  <sheetFormatPr defaultColWidth="10.6328125" defaultRowHeight="14.5"/>
  <cols>
    <col min="1" max="1" width="58.6328125" style="18" customWidth="1"/>
    <col min="2" max="18" width="10.6328125" style="18" customWidth="1"/>
    <col min="19" max="16384" width="10.6328125" style="18"/>
  </cols>
  <sheetData>
    <row r="1" spans="1:18" s="19" customFormat="1" ht="29" customHeight="1">
      <c r="A1" s="1" t="s">
        <v>189</v>
      </c>
      <c r="B1" s="1" t="s">
        <v>192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202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</row>
    <row r="3" spans="1:18">
      <c r="A3" s="17" t="s">
        <v>40</v>
      </c>
      <c r="B3" s="16">
        <v>6972495.696990001</v>
      </c>
      <c r="C3" s="16">
        <v>6853140.17294</v>
      </c>
      <c r="D3" s="16">
        <v>6527874.65833</v>
      </c>
      <c r="E3" s="16">
        <v>6245162.6868700013</v>
      </c>
      <c r="F3" s="16">
        <v>5979507.5665299995</v>
      </c>
      <c r="G3" s="16">
        <v>5868052.4856400015</v>
      </c>
      <c r="H3" s="16">
        <v>5384230.3225699998</v>
      </c>
      <c r="I3" s="16">
        <v>4721872.3380100001</v>
      </c>
      <c r="J3" s="16">
        <v>5206320.2216200009</v>
      </c>
      <c r="K3" s="16">
        <v>5030160.0746200001</v>
      </c>
      <c r="L3" s="16">
        <v>4771279.8809899958</v>
      </c>
      <c r="M3" s="16">
        <v>4440683.2908499995</v>
      </c>
      <c r="N3" s="16">
        <v>4153922.8716500006</v>
      </c>
      <c r="O3" s="16">
        <v>4178909.3735000012</v>
      </c>
      <c r="P3" s="16">
        <v>3944676.7624499998</v>
      </c>
      <c r="Q3" s="16">
        <v>3791577.6702899998</v>
      </c>
      <c r="R3" s="16">
        <v>3603969.0532000004</v>
      </c>
    </row>
    <row r="4" spans="1:18">
      <c r="A4" s="13" t="s">
        <v>41</v>
      </c>
      <c r="B4" s="14">
        <v>-409985.51458999992</v>
      </c>
      <c r="C4" s="14">
        <v>-379314.77528</v>
      </c>
      <c r="D4" s="14">
        <v>-363011.89113999996</v>
      </c>
      <c r="E4" s="14">
        <v>-376897.68977999996</v>
      </c>
      <c r="F4" s="14">
        <v>-359456.13932000002</v>
      </c>
      <c r="G4" s="14">
        <v>-314311.32542999997</v>
      </c>
      <c r="H4" s="14">
        <v>-290778.76572999998</v>
      </c>
      <c r="I4" s="14">
        <v>-252097.95259</v>
      </c>
      <c r="J4" s="14">
        <v>-256448.92066</v>
      </c>
      <c r="K4" s="14">
        <v>-245045.46244</v>
      </c>
      <c r="L4" s="14">
        <v>-232343.88381</v>
      </c>
      <c r="M4" s="14">
        <v>-215189.33674999996</v>
      </c>
      <c r="N4" s="14">
        <v>-200571.39491000003</v>
      </c>
      <c r="O4" s="14">
        <v>-181845.10029999999</v>
      </c>
      <c r="P4" s="14">
        <v>-187862.86900000004</v>
      </c>
      <c r="Q4" s="14">
        <v>-177588.81256999995</v>
      </c>
      <c r="R4" s="14">
        <v>-170391.34349</v>
      </c>
    </row>
    <row r="6" spans="1:18">
      <c r="A6" s="17" t="s">
        <v>42</v>
      </c>
      <c r="B6" s="16">
        <f t="shared" ref="B6:C6" si="0">B3+B4</f>
        <v>6562510.1824000012</v>
      </c>
      <c r="C6" s="16">
        <f t="shared" si="0"/>
        <v>6473825.3976600002</v>
      </c>
      <c r="D6" s="16">
        <f>D3+D4</f>
        <v>6164862.76719</v>
      </c>
      <c r="E6" s="16">
        <f t="shared" ref="E6:R6" si="1">E3+E4</f>
        <v>5868264.9970900016</v>
      </c>
      <c r="F6" s="16">
        <f t="shared" si="1"/>
        <v>5620051.4272099994</v>
      </c>
      <c r="G6" s="16">
        <f t="shared" si="1"/>
        <v>5553741.1602100013</v>
      </c>
      <c r="H6" s="16">
        <f t="shared" si="1"/>
        <v>5093451.5568399997</v>
      </c>
      <c r="I6" s="16">
        <f t="shared" si="1"/>
        <v>4469774.3854200002</v>
      </c>
      <c r="J6" s="16">
        <f t="shared" si="1"/>
        <v>4949871.3009600006</v>
      </c>
      <c r="K6" s="16">
        <f t="shared" si="1"/>
        <v>4785114.6121800002</v>
      </c>
      <c r="L6" s="16">
        <f t="shared" si="1"/>
        <v>4538935.9971799962</v>
      </c>
      <c r="M6" s="16">
        <f t="shared" si="1"/>
        <v>4225493.9540999997</v>
      </c>
      <c r="N6" s="16">
        <f t="shared" si="1"/>
        <v>3953351.4767400008</v>
      </c>
      <c r="O6" s="16">
        <f t="shared" si="1"/>
        <v>3997064.2732000011</v>
      </c>
      <c r="P6" s="16">
        <f t="shared" si="1"/>
        <v>3756813.8934499999</v>
      </c>
      <c r="Q6" s="16">
        <f t="shared" si="1"/>
        <v>3613988.8577199997</v>
      </c>
      <c r="R6" s="16">
        <f t="shared" si="1"/>
        <v>3433577.7097100005</v>
      </c>
    </row>
    <row r="8" spans="1:18">
      <c r="A8" s="13" t="s">
        <v>43</v>
      </c>
      <c r="B8" s="14">
        <v>-4634073.807909999</v>
      </c>
      <c r="C8" s="14">
        <v>-4522020.645299999</v>
      </c>
      <c r="D8" s="14">
        <v>-4349402.3488500016</v>
      </c>
      <c r="E8" s="14">
        <v>-4071212.5995999998</v>
      </c>
      <c r="F8" s="14">
        <v>-3978198.9420500002</v>
      </c>
      <c r="G8" s="14">
        <v>-3919528.3318099999</v>
      </c>
      <c r="H8" s="14">
        <v>-3598455.2717400002</v>
      </c>
      <c r="I8" s="14">
        <v>-3149651.9118499998</v>
      </c>
      <c r="J8" s="14">
        <v>-3508020.6674600001</v>
      </c>
      <c r="K8" s="14">
        <v>-3374111.5151299997</v>
      </c>
      <c r="L8" s="14">
        <v>-3217586.0353600001</v>
      </c>
      <c r="M8" s="14">
        <v>-2936208.6845</v>
      </c>
      <c r="N8" s="14">
        <v>-2791688.2197499997</v>
      </c>
      <c r="O8" s="14">
        <v>-2799276.5152999996</v>
      </c>
      <c r="P8" s="14">
        <v>-2640038.1913299994</v>
      </c>
      <c r="Q8" s="14">
        <v>-2509789.6029300005</v>
      </c>
      <c r="R8" s="14">
        <v>-2406819.2281200001</v>
      </c>
    </row>
    <row r="10" spans="1:18">
      <c r="A10" s="17" t="s">
        <v>44</v>
      </c>
      <c r="B10" s="16">
        <f t="shared" ref="B10:C10" si="2">B6+B8</f>
        <v>1928436.3744900022</v>
      </c>
      <c r="C10" s="16">
        <f t="shared" si="2"/>
        <v>1951804.7523600012</v>
      </c>
      <c r="D10" s="16">
        <f>D6+D8</f>
        <v>1815460.4183399985</v>
      </c>
      <c r="E10" s="16">
        <f t="shared" ref="E10:R10" si="3">E6+E8</f>
        <v>1797052.3974900017</v>
      </c>
      <c r="F10" s="16">
        <f t="shared" si="3"/>
        <v>1641852.4851599992</v>
      </c>
      <c r="G10" s="16">
        <f t="shared" si="3"/>
        <v>1634212.8284000014</v>
      </c>
      <c r="H10" s="16">
        <f t="shared" si="3"/>
        <v>1494996.2850999995</v>
      </c>
      <c r="I10" s="16">
        <f t="shared" si="3"/>
        <v>1320122.4735700004</v>
      </c>
      <c r="J10" s="16">
        <f t="shared" si="3"/>
        <v>1441850.6335000005</v>
      </c>
      <c r="K10" s="16">
        <f t="shared" si="3"/>
        <v>1411003.0970500004</v>
      </c>
      <c r="L10" s="16">
        <f t="shared" si="3"/>
        <v>1321349.9618199961</v>
      </c>
      <c r="M10" s="16">
        <f t="shared" si="3"/>
        <v>1289285.2695999998</v>
      </c>
      <c r="N10" s="16">
        <f t="shared" si="3"/>
        <v>1161663.2569900011</v>
      </c>
      <c r="O10" s="16">
        <f t="shared" si="3"/>
        <v>1197787.7579000015</v>
      </c>
      <c r="P10" s="16">
        <f t="shared" si="3"/>
        <v>1116775.7021200005</v>
      </c>
      <c r="Q10" s="16">
        <f t="shared" si="3"/>
        <v>1104199.2547899992</v>
      </c>
      <c r="R10" s="16">
        <f t="shared" si="3"/>
        <v>1026758.4815900004</v>
      </c>
    </row>
    <row r="12" spans="1:18">
      <c r="A12" s="21" t="s">
        <v>45</v>
      </c>
    </row>
    <row r="13" spans="1:18">
      <c r="A13" s="13" t="s">
        <v>191</v>
      </c>
      <c r="B13" s="27">
        <v>-1070106.7701800002</v>
      </c>
      <c r="C13" s="27">
        <v>-1043370.7227500002</v>
      </c>
      <c r="D13" s="27">
        <v>-957333.95628000028</v>
      </c>
      <c r="E13" s="14">
        <v>-923822.92938999995</v>
      </c>
      <c r="F13" s="14">
        <v>-871551.73866000026</v>
      </c>
      <c r="G13" s="14">
        <v>-851953.02296000044</v>
      </c>
      <c r="H13" s="14">
        <v>-794600.14050999982</v>
      </c>
      <c r="I13" s="14">
        <v>-779286.31073999987</v>
      </c>
      <c r="J13" s="14">
        <v>-778264.39419999986</v>
      </c>
      <c r="K13" s="14">
        <v>-788521.65834999993</v>
      </c>
      <c r="L13" s="14">
        <v>-692057.95359000005</v>
      </c>
      <c r="M13" s="14">
        <v>-672510.20388000004</v>
      </c>
      <c r="N13" s="14">
        <v>-650111.56105999998</v>
      </c>
      <c r="O13" s="14">
        <v>-649289.34326403879</v>
      </c>
      <c r="P13" s="14">
        <v>-602405.82180893968</v>
      </c>
      <c r="Q13" s="14">
        <v>-580317.63272520259</v>
      </c>
      <c r="R13" s="14">
        <v>-555625.07380422147</v>
      </c>
    </row>
    <row r="14" spans="1:18">
      <c r="A14" s="13" t="s">
        <v>46</v>
      </c>
      <c r="B14" s="27">
        <v>-242612.08389000001</v>
      </c>
      <c r="C14" s="27">
        <v>-241475.15272999997</v>
      </c>
      <c r="D14" s="27">
        <v>-204108.19722000003</v>
      </c>
      <c r="E14" s="14">
        <v>-179751.57773999992</v>
      </c>
      <c r="F14" s="14">
        <v>-165514.41407999999</v>
      </c>
      <c r="G14" s="14">
        <v>-175155.08967999998</v>
      </c>
      <c r="H14" s="14">
        <v>-133808.67279000004</v>
      </c>
      <c r="I14" s="14">
        <v>-142514.17155999999</v>
      </c>
      <c r="J14" s="14">
        <v>-131384.06682000004</v>
      </c>
      <c r="K14" s="14">
        <v>-141351.05644999997</v>
      </c>
      <c r="L14" s="14">
        <v>-109753.83825</v>
      </c>
      <c r="M14" s="14">
        <v>-101899.34458000002</v>
      </c>
      <c r="N14" s="14">
        <v>-95997.138760000002</v>
      </c>
      <c r="O14" s="14">
        <v>-99856.453115961209</v>
      </c>
      <c r="P14" s="14">
        <v>-84942.284481060386</v>
      </c>
      <c r="Q14" s="14">
        <v>-82774.671954797406</v>
      </c>
      <c r="R14" s="14">
        <v>-79188.53005244513</v>
      </c>
    </row>
    <row r="15" spans="1:18">
      <c r="A15" s="13" t="s">
        <v>47</v>
      </c>
      <c r="B15" s="27">
        <v>12609.086760000002</v>
      </c>
      <c r="C15" s="27">
        <v>-26157.38133</v>
      </c>
      <c r="D15" s="27">
        <v>-2637.77864</v>
      </c>
      <c r="E15" s="14">
        <v>52899.422749999998</v>
      </c>
      <c r="F15" s="14">
        <v>16549.255349999999</v>
      </c>
      <c r="G15" s="14">
        <v>-21082.389019999999</v>
      </c>
      <c r="H15" s="14">
        <v>3051.10392</v>
      </c>
      <c r="I15" s="14">
        <v>-1049.6467500000003</v>
      </c>
      <c r="J15" s="14">
        <v>-12457.69435</v>
      </c>
      <c r="K15" s="14">
        <v>-37820.367296284523</v>
      </c>
      <c r="L15" s="14">
        <v>-8938.8052100007408</v>
      </c>
      <c r="M15" s="14">
        <v>-13115.967720000001</v>
      </c>
      <c r="N15" s="14">
        <v>-5205.31682</v>
      </c>
      <c r="O15" s="14">
        <v>-49806.607739999999</v>
      </c>
      <c r="P15" s="14">
        <v>-3501.8597299999997</v>
      </c>
      <c r="Q15" s="14">
        <v>-6239.6422899999998</v>
      </c>
      <c r="R15" s="14">
        <v>0</v>
      </c>
    </row>
    <row r="16" spans="1:18">
      <c r="A16" s="17" t="s">
        <v>48</v>
      </c>
      <c r="B16" s="16">
        <f t="shared" ref="B16:R16" si="4">SUM(B13:B15)</f>
        <v>-1300109.7673100003</v>
      </c>
      <c r="C16" s="16">
        <f t="shared" si="4"/>
        <v>-1311003.2568100002</v>
      </c>
      <c r="D16" s="16">
        <f t="shared" si="4"/>
        <v>-1164079.9321400002</v>
      </c>
      <c r="E16" s="16">
        <f t="shared" si="4"/>
        <v>-1050675.0843799999</v>
      </c>
      <c r="F16" s="16">
        <f t="shared" si="4"/>
        <v>-1020516.8973900003</v>
      </c>
      <c r="G16" s="16">
        <f t="shared" si="4"/>
        <v>-1048190.5016600004</v>
      </c>
      <c r="H16" s="16">
        <f t="shared" si="4"/>
        <v>-925357.70937999978</v>
      </c>
      <c r="I16" s="16">
        <f t="shared" si="4"/>
        <v>-922850.12904999976</v>
      </c>
      <c r="J16" s="16">
        <f t="shared" si="4"/>
        <v>-922106.15536999993</v>
      </c>
      <c r="K16" s="16">
        <f t="shared" si="4"/>
        <v>-967693.08209628449</v>
      </c>
      <c r="L16" s="16">
        <f t="shared" si="4"/>
        <v>-810750.5970500008</v>
      </c>
      <c r="M16" s="16">
        <f t="shared" si="4"/>
        <v>-787525.51618000004</v>
      </c>
      <c r="N16" s="16">
        <f t="shared" si="4"/>
        <v>-751314.01663999993</v>
      </c>
      <c r="O16" s="16">
        <f t="shared" si="4"/>
        <v>-798952.40411999996</v>
      </c>
      <c r="P16" s="16">
        <f t="shared" si="4"/>
        <v>-690849.96602000005</v>
      </c>
      <c r="Q16" s="16">
        <f t="shared" si="4"/>
        <v>-669331.94697000005</v>
      </c>
      <c r="R16" s="16">
        <f t="shared" si="4"/>
        <v>-634813.6038566666</v>
      </c>
    </row>
    <row r="18" spans="1:18">
      <c r="A18" s="17" t="s">
        <v>49</v>
      </c>
      <c r="B18" s="16">
        <f t="shared" ref="B18:C18" si="5">B16+B10</f>
        <v>628326.60718000191</v>
      </c>
      <c r="C18" s="16">
        <f t="shared" si="5"/>
        <v>640801.49555000104</v>
      </c>
      <c r="D18" s="16">
        <f>D16+D10</f>
        <v>651380.4861999983</v>
      </c>
      <c r="E18" s="16">
        <f t="shared" ref="E18:R18" si="6">E16+E10</f>
        <v>746377.31311000185</v>
      </c>
      <c r="F18" s="16">
        <f t="shared" si="6"/>
        <v>621335.58776999894</v>
      </c>
      <c r="G18" s="16">
        <f t="shared" si="6"/>
        <v>586022.32674000098</v>
      </c>
      <c r="H18" s="16">
        <f t="shared" si="6"/>
        <v>569638.57571999973</v>
      </c>
      <c r="I18" s="16">
        <f t="shared" si="6"/>
        <v>397272.34452000062</v>
      </c>
      <c r="J18" s="16">
        <f t="shared" si="6"/>
        <v>519744.47813000053</v>
      </c>
      <c r="K18" s="16">
        <f t="shared" si="6"/>
        <v>443310.01495371596</v>
      </c>
      <c r="L18" s="16">
        <f t="shared" si="6"/>
        <v>510599.36476999533</v>
      </c>
      <c r="M18" s="16">
        <f t="shared" si="6"/>
        <v>501759.75341999973</v>
      </c>
      <c r="N18" s="16">
        <f t="shared" si="6"/>
        <v>410349.24035000114</v>
      </c>
      <c r="O18" s="16">
        <f t="shared" si="6"/>
        <v>398835.35378000152</v>
      </c>
      <c r="P18" s="16">
        <f t="shared" si="6"/>
        <v>425925.73610000045</v>
      </c>
      <c r="Q18" s="16">
        <f t="shared" si="6"/>
        <v>434867.30781999917</v>
      </c>
      <c r="R18" s="16">
        <f t="shared" si="6"/>
        <v>391944.87773333385</v>
      </c>
    </row>
    <row r="20" spans="1:18">
      <c r="A20" s="13" t="s">
        <v>50</v>
      </c>
      <c r="B20" s="27">
        <v>-352562.23838</v>
      </c>
      <c r="C20" s="27">
        <v>-349828.16558333329</v>
      </c>
      <c r="D20" s="27">
        <v>-329284.80405999994</v>
      </c>
      <c r="E20" s="14">
        <v>-311470.83226</v>
      </c>
      <c r="F20" s="14">
        <v>-301726.63415</v>
      </c>
      <c r="G20" s="14">
        <v>-309409.9843999999</v>
      </c>
      <c r="H20" s="14">
        <v>-286353.39463</v>
      </c>
      <c r="I20" s="14">
        <v>-275144.78343999997</v>
      </c>
      <c r="J20" s="14">
        <v>-277918.64015694807</v>
      </c>
      <c r="K20" s="14">
        <v>-209189.86319</v>
      </c>
      <c r="L20" s="14">
        <v>-284935.31669548003</v>
      </c>
      <c r="M20" s="14">
        <v>-265709.30356999999</v>
      </c>
      <c r="N20" s="14">
        <v>-253979.33122030302</v>
      </c>
      <c r="O20" s="14">
        <v>-240661.94359916251</v>
      </c>
      <c r="P20" s="14">
        <v>-230056.02254325573</v>
      </c>
      <c r="Q20" s="14">
        <v>-219584.31249380895</v>
      </c>
      <c r="R20" s="14">
        <v>-208993.80184956832</v>
      </c>
    </row>
    <row r="22" spans="1:18">
      <c r="A22" s="17" t="s">
        <v>51</v>
      </c>
      <c r="B22" s="16">
        <f t="shared" ref="B22:C22" si="7">B20+B18</f>
        <v>275764.36880000192</v>
      </c>
      <c r="C22" s="16">
        <f t="shared" si="7"/>
        <v>290973.32996666775</v>
      </c>
      <c r="D22" s="16">
        <f>D20+D18</f>
        <v>322095.68213999836</v>
      </c>
      <c r="E22" s="16">
        <f t="shared" ref="E22:R22" si="8">E20+E18</f>
        <v>434906.48085000186</v>
      </c>
      <c r="F22" s="16">
        <f t="shared" si="8"/>
        <v>319608.95361999894</v>
      </c>
      <c r="G22" s="16">
        <f t="shared" si="8"/>
        <v>276612.34234000108</v>
      </c>
      <c r="H22" s="16">
        <f t="shared" si="8"/>
        <v>283285.18108999974</v>
      </c>
      <c r="I22" s="16">
        <f t="shared" si="8"/>
        <v>122127.56108000065</v>
      </c>
      <c r="J22" s="16">
        <f t="shared" si="8"/>
        <v>241825.83797305246</v>
      </c>
      <c r="K22" s="16">
        <f t="shared" si="8"/>
        <v>234120.15176371596</v>
      </c>
      <c r="L22" s="16">
        <f t="shared" si="8"/>
        <v>225664.0480745153</v>
      </c>
      <c r="M22" s="16">
        <f t="shared" si="8"/>
        <v>236050.44984999974</v>
      </c>
      <c r="N22" s="16">
        <f t="shared" si="8"/>
        <v>156369.90912969812</v>
      </c>
      <c r="O22" s="16">
        <f t="shared" si="8"/>
        <v>158173.41018083901</v>
      </c>
      <c r="P22" s="16">
        <f t="shared" si="8"/>
        <v>195869.71355674471</v>
      </c>
      <c r="Q22" s="16">
        <f t="shared" si="8"/>
        <v>215282.99532619023</v>
      </c>
      <c r="R22" s="16">
        <f t="shared" si="8"/>
        <v>182951.07588376553</v>
      </c>
    </row>
    <row r="24" spans="1:18">
      <c r="A24" s="13" t="s">
        <v>52</v>
      </c>
      <c r="B24" s="27">
        <v>-182123.17182000002</v>
      </c>
      <c r="C24" s="27">
        <v>-160539.98942</v>
      </c>
      <c r="D24" s="27">
        <v>-119773.6107</v>
      </c>
      <c r="E24" s="14">
        <v>-95649.267429999978</v>
      </c>
      <c r="F24" s="14">
        <v>-83247.035859999989</v>
      </c>
      <c r="G24" s="14">
        <v>-89400.281929999997</v>
      </c>
      <c r="H24" s="14">
        <v>-86491.649939999974</v>
      </c>
      <c r="I24" s="14">
        <v>-87820.119100000011</v>
      </c>
      <c r="J24" s="14">
        <v>-90085.575680000009</v>
      </c>
      <c r="K24" s="14">
        <v>-172436.30112000002</v>
      </c>
      <c r="L24" s="14">
        <v>-90347.576300000001</v>
      </c>
      <c r="M24" s="14">
        <v>-75568.985030000011</v>
      </c>
      <c r="N24" s="14">
        <v>-72895.329769999997</v>
      </c>
      <c r="O24" s="14">
        <v>-57459.580390832023</v>
      </c>
      <c r="P24" s="14">
        <v>-72006.965238557168</v>
      </c>
      <c r="Q24" s="14">
        <v>-69235.268813182745</v>
      </c>
      <c r="R24" s="14">
        <v>-57244.094214056691</v>
      </c>
    </row>
    <row r="25" spans="1:18">
      <c r="A25" s="13" t="s">
        <v>53</v>
      </c>
      <c r="B25" s="27">
        <v>46762.404149999988</v>
      </c>
      <c r="C25" s="27">
        <v>32799.435519999999</v>
      </c>
      <c r="D25" s="27">
        <v>23014.120790000001</v>
      </c>
      <c r="E25" s="14">
        <v>13491.534099999997</v>
      </c>
      <c r="F25" s="14">
        <v>10712.1505</v>
      </c>
      <c r="G25" s="14">
        <v>13600.097370000001</v>
      </c>
      <c r="H25" s="14">
        <v>9786.6875700000001</v>
      </c>
      <c r="I25" s="14">
        <v>14936.42477</v>
      </c>
      <c r="J25" s="14">
        <v>15859.034890000001</v>
      </c>
      <c r="K25" s="14">
        <v>21291.488419999998</v>
      </c>
      <c r="L25" s="14">
        <v>21521.02619</v>
      </c>
      <c r="M25" s="14">
        <v>15902.564960000002</v>
      </c>
      <c r="N25" s="14">
        <v>17654.268919999999</v>
      </c>
      <c r="O25" s="14">
        <v>17511.50879</v>
      </c>
      <c r="P25" s="14">
        <v>19468.37644</v>
      </c>
      <c r="Q25" s="14">
        <v>18335.935020000004</v>
      </c>
      <c r="R25" s="14">
        <v>16467.187790000004</v>
      </c>
    </row>
    <row r="26" spans="1:18">
      <c r="A26" s="17" t="s">
        <v>54</v>
      </c>
      <c r="B26" s="16">
        <f t="shared" ref="B26:C26" si="9">B25+B24</f>
        <v>-135360.76767000003</v>
      </c>
      <c r="C26" s="16">
        <f t="shared" si="9"/>
        <v>-127740.5539</v>
      </c>
      <c r="D26" s="16">
        <f>D25+D24</f>
        <v>-96759.489910000004</v>
      </c>
      <c r="E26" s="16">
        <f t="shared" ref="E26:R26" si="10">E25+E24</f>
        <v>-82157.733329999988</v>
      </c>
      <c r="F26" s="16">
        <f t="shared" si="10"/>
        <v>-72534.885359999986</v>
      </c>
      <c r="G26" s="16">
        <f t="shared" si="10"/>
        <v>-75800.184559999994</v>
      </c>
      <c r="H26" s="16">
        <f t="shared" si="10"/>
        <v>-76704.962369999979</v>
      </c>
      <c r="I26" s="16">
        <f t="shared" si="10"/>
        <v>-72883.694330000013</v>
      </c>
      <c r="J26" s="16">
        <f t="shared" si="10"/>
        <v>-74226.540790000014</v>
      </c>
      <c r="K26" s="16">
        <f t="shared" si="10"/>
        <v>-151144.81270000001</v>
      </c>
      <c r="L26" s="16">
        <f t="shared" si="10"/>
        <v>-68826.550109999996</v>
      </c>
      <c r="M26" s="16">
        <f t="shared" si="10"/>
        <v>-59666.420070000007</v>
      </c>
      <c r="N26" s="16">
        <f t="shared" si="10"/>
        <v>-55241.060849999994</v>
      </c>
      <c r="O26" s="16">
        <f t="shared" si="10"/>
        <v>-39948.071600832023</v>
      </c>
      <c r="P26" s="16">
        <f t="shared" si="10"/>
        <v>-52538.588798557168</v>
      </c>
      <c r="Q26" s="16">
        <f t="shared" si="10"/>
        <v>-50899.333793182741</v>
      </c>
      <c r="R26" s="16">
        <f t="shared" si="10"/>
        <v>-40776.906424056688</v>
      </c>
    </row>
    <row r="28" spans="1:18">
      <c r="A28" s="13" t="s">
        <v>55</v>
      </c>
      <c r="B28" s="14">
        <v>30.067840000000782</v>
      </c>
      <c r="C28" s="14">
        <v>1693.8712780000008</v>
      </c>
      <c r="D28" s="27">
        <v>179.12029000000098</v>
      </c>
      <c r="E28" s="14">
        <v>-1486.2648100000001</v>
      </c>
      <c r="F28" s="14">
        <v>-1514.8493799999999</v>
      </c>
      <c r="G28" s="14">
        <v>-3550.901550000001</v>
      </c>
      <c r="H28" s="14">
        <v>-4316.2464800000007</v>
      </c>
      <c r="I28" s="14"/>
      <c r="J28" s="14"/>
      <c r="K28" s="14"/>
      <c r="L28" s="14"/>
      <c r="M28" s="14"/>
      <c r="N28" s="14"/>
      <c r="O28" s="14"/>
      <c r="P28" s="14"/>
      <c r="Q28" s="14"/>
      <c r="R28" s="14"/>
    </row>
    <row r="30" spans="1:18">
      <c r="A30" s="17" t="s">
        <v>56</v>
      </c>
      <c r="B30" s="16">
        <f t="shared" ref="B30:C30" si="11">B26+B22+B28</f>
        <v>140433.66897000189</v>
      </c>
      <c r="C30" s="16">
        <f t="shared" si="11"/>
        <v>164926.64734466776</v>
      </c>
      <c r="D30" s="16">
        <f>D26+D22+D28</f>
        <v>225515.31251999835</v>
      </c>
      <c r="E30" s="16">
        <f t="shared" ref="E30:R30" si="12">E26+E22+E28</f>
        <v>351262.48271000182</v>
      </c>
      <c r="F30" s="16">
        <f t="shared" si="12"/>
        <v>245559.21887999895</v>
      </c>
      <c r="G30" s="16">
        <f t="shared" si="12"/>
        <v>197261.25623000108</v>
      </c>
      <c r="H30" s="16">
        <f t="shared" si="12"/>
        <v>202263.97223999977</v>
      </c>
      <c r="I30" s="16">
        <f t="shared" si="12"/>
        <v>49243.866750000641</v>
      </c>
      <c r="J30" s="16">
        <f t="shared" si="12"/>
        <v>167599.29718305246</v>
      </c>
      <c r="K30" s="16">
        <f t="shared" si="12"/>
        <v>82975.339063715946</v>
      </c>
      <c r="L30" s="16">
        <f t="shared" si="12"/>
        <v>156837.49796451529</v>
      </c>
      <c r="M30" s="16">
        <f t="shared" si="12"/>
        <v>176384.02977999975</v>
      </c>
      <c r="N30" s="16">
        <f t="shared" si="12"/>
        <v>101128.84827969813</v>
      </c>
      <c r="O30" s="16">
        <f t="shared" si="12"/>
        <v>118225.338580007</v>
      </c>
      <c r="P30" s="16">
        <f t="shared" si="12"/>
        <v>143331.12475818754</v>
      </c>
      <c r="Q30" s="16">
        <f t="shared" si="12"/>
        <v>164383.66153300749</v>
      </c>
      <c r="R30" s="16">
        <f t="shared" si="12"/>
        <v>142174.16945970885</v>
      </c>
    </row>
    <row r="32" spans="1:18">
      <c r="A32" s="13" t="s">
        <v>57</v>
      </c>
      <c r="B32" s="27">
        <v>3475.8049649999994</v>
      </c>
      <c r="C32" s="27">
        <v>10717.361714800001</v>
      </c>
      <c r="D32" s="27">
        <v>-67036.927205199987</v>
      </c>
      <c r="E32" s="14">
        <v>-97480.072658399979</v>
      </c>
      <c r="F32" s="14">
        <v>-69330.615158399989</v>
      </c>
      <c r="G32" s="14">
        <v>-26996.189881800001</v>
      </c>
      <c r="H32" s="14">
        <v>-47249.049195400003</v>
      </c>
      <c r="I32" s="14">
        <v>-3027.3630154000011</v>
      </c>
      <c r="J32" s="14">
        <v>-43563.072385399995</v>
      </c>
      <c r="K32" s="14">
        <v>11950.643374599997</v>
      </c>
      <c r="L32" s="14">
        <v>-27176.65821754</v>
      </c>
      <c r="M32" s="14">
        <v>-35639.267495399996</v>
      </c>
      <c r="N32" s="14">
        <v>-10649.792275399999</v>
      </c>
      <c r="O32" s="14">
        <v>-7819.9652128218349</v>
      </c>
      <c r="P32" s="14">
        <v>-25148.850603143586</v>
      </c>
      <c r="Q32" s="14">
        <v>-39853.916539212827</v>
      </c>
      <c r="R32" s="14">
        <v>-32657.297076940849</v>
      </c>
    </row>
    <row r="33" spans="1:18">
      <c r="C33" s="3"/>
    </row>
    <row r="34" spans="1:18">
      <c r="A34" s="17" t="s">
        <v>58</v>
      </c>
      <c r="B34" s="16">
        <f t="shared" ref="B34:C34" si="13">B32+B30</f>
        <v>143909.47393500188</v>
      </c>
      <c r="C34" s="16">
        <f t="shared" si="13"/>
        <v>175644.00905946776</v>
      </c>
      <c r="D34" s="16">
        <f>D32+D30</f>
        <v>158478.38531479836</v>
      </c>
      <c r="E34" s="16">
        <f t="shared" ref="E34:R34" si="14">E32+E30</f>
        <v>253782.41005160182</v>
      </c>
      <c r="F34" s="16">
        <f t="shared" si="14"/>
        <v>176228.60372159898</v>
      </c>
      <c r="G34" s="16">
        <f t="shared" si="14"/>
        <v>170265.06634820107</v>
      </c>
      <c r="H34" s="16">
        <f t="shared" si="14"/>
        <v>155014.92304459977</v>
      </c>
      <c r="I34" s="16">
        <f t="shared" si="14"/>
        <v>46216.503734600643</v>
      </c>
      <c r="J34" s="16">
        <f t="shared" si="14"/>
        <v>124036.22479765247</v>
      </c>
      <c r="K34" s="16">
        <f t="shared" si="14"/>
        <v>94925.982438315943</v>
      </c>
      <c r="L34" s="16">
        <f t="shared" si="14"/>
        <v>129660.8397469753</v>
      </c>
      <c r="M34" s="16">
        <f t="shared" si="14"/>
        <v>140744.76228459977</v>
      </c>
      <c r="N34" s="16">
        <f t="shared" si="14"/>
        <v>90479.056004298123</v>
      </c>
      <c r="O34" s="16">
        <f t="shared" si="14"/>
        <v>110405.37336718517</v>
      </c>
      <c r="P34" s="16">
        <f t="shared" si="14"/>
        <v>118182.27415504395</v>
      </c>
      <c r="Q34" s="16">
        <f t="shared" si="14"/>
        <v>124529.74499379465</v>
      </c>
      <c r="R34" s="16">
        <f t="shared" si="14"/>
        <v>109516.87238276799</v>
      </c>
    </row>
    <row r="36" spans="1:18">
      <c r="A36" s="36" t="s">
        <v>203</v>
      </c>
      <c r="I36" s="23"/>
      <c r="J36" s="23"/>
      <c r="K36" s="23"/>
      <c r="L36" s="23"/>
      <c r="M36" s="23"/>
      <c r="N36" s="23"/>
      <c r="O36" s="23"/>
      <c r="P36" s="23"/>
      <c r="Q36" s="23"/>
      <c r="R36" s="23"/>
    </row>
  </sheetData>
  <pageMargins left="0.78740157499999996" right="0.78740157499999996" top="0.984251969" bottom="0.984251969" header="0.4921259845" footer="0.4921259845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5D1C3"/>
  </sheetPr>
  <dimension ref="A1:R60"/>
  <sheetViews>
    <sheetView showGridLines="0" zoomScale="85" zoomScaleNormal="85" workbookViewId="0">
      <pane xSplit="1" ySplit="1" topLeftCell="B2" activePane="bottomRight" state="frozen"/>
      <selection pane="topRight"/>
      <selection pane="bottomLeft"/>
      <selection pane="bottomRight" activeCell="B1" sqref="B1"/>
    </sheetView>
  </sheetViews>
  <sheetFormatPr defaultColWidth="10.6328125" defaultRowHeight="14.5"/>
  <cols>
    <col min="1" max="1" width="58.6328125" style="4" customWidth="1"/>
    <col min="2" max="8" width="10.6328125" style="4" customWidth="1"/>
    <col min="9" max="18" width="10.6328125" style="18" customWidth="1"/>
    <col min="19" max="16384" width="10.6328125" style="18"/>
  </cols>
  <sheetData>
    <row r="1" spans="1:18" s="19" customFormat="1" ht="29" customHeight="1">
      <c r="A1" s="1" t="s">
        <v>188</v>
      </c>
      <c r="B1" s="1" t="s">
        <v>192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60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</row>
    <row r="2" spans="1:18">
      <c r="A2" s="18"/>
      <c r="B2" s="18"/>
      <c r="C2" s="20"/>
      <c r="D2" s="18"/>
      <c r="E2" s="18"/>
      <c r="F2" s="18"/>
      <c r="G2" s="18"/>
      <c r="H2" s="18"/>
    </row>
    <row r="3" spans="1:18">
      <c r="A3" s="8" t="s">
        <v>195</v>
      </c>
      <c r="B3" s="9">
        <f t="shared" ref="B3:R3" si="0">+B22+B12</f>
        <v>15536792.438112766</v>
      </c>
      <c r="C3" s="9">
        <f t="shared" si="0"/>
        <v>14775506.258146666</v>
      </c>
      <c r="D3" s="9">
        <f t="shared" si="0"/>
        <v>14406184.71802</v>
      </c>
      <c r="E3" s="9">
        <f t="shared" si="0"/>
        <v>14018263.677279998</v>
      </c>
      <c r="F3" s="9">
        <f t="shared" si="0"/>
        <v>14149795.852609999</v>
      </c>
      <c r="G3" s="9">
        <f t="shared" si="0"/>
        <v>13828087.789799999</v>
      </c>
      <c r="H3" s="9">
        <f t="shared" si="0"/>
        <v>13044950.647390001</v>
      </c>
      <c r="I3" s="9">
        <f t="shared" si="0"/>
        <v>12755168.410200002</v>
      </c>
      <c r="J3" s="9">
        <f t="shared" si="0"/>
        <v>13026646.408989999</v>
      </c>
      <c r="K3" s="9">
        <f t="shared" si="0"/>
        <v>12248255.39621</v>
      </c>
      <c r="L3" s="9">
        <f t="shared" si="0"/>
        <v>12582525.585249998</v>
      </c>
      <c r="M3" s="9">
        <f t="shared" si="0"/>
        <v>11098713.940919999</v>
      </c>
      <c r="N3" s="9">
        <f t="shared" si="0"/>
        <v>11187695.25632</v>
      </c>
      <c r="O3" s="9">
        <f t="shared" si="0"/>
        <v>10763821.398753613</v>
      </c>
      <c r="P3" s="9">
        <f t="shared" si="0"/>
        <v>10587736.213267598</v>
      </c>
      <c r="Q3" s="9">
        <f t="shared" si="0"/>
        <v>10157775.344033208</v>
      </c>
      <c r="R3" s="9">
        <f t="shared" si="0"/>
        <v>9844318.3887288608</v>
      </c>
    </row>
    <row r="4" spans="1:18">
      <c r="A4" s="7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>
      <c r="A5" s="24" t="s">
        <v>61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</row>
    <row r="6" spans="1:18">
      <c r="A6" s="13" t="s">
        <v>62</v>
      </c>
      <c r="B6" s="14">
        <v>466154.27480999992</v>
      </c>
      <c r="C6" s="14">
        <v>356117.37972999999</v>
      </c>
      <c r="D6" s="14">
        <v>247157.56521999996</v>
      </c>
      <c r="E6" s="14">
        <v>266685.13707</v>
      </c>
      <c r="F6" s="14">
        <v>734434.42387000006</v>
      </c>
      <c r="G6" s="14">
        <v>880356.74208999996</v>
      </c>
      <c r="H6" s="14">
        <v>600205.92084999999</v>
      </c>
      <c r="I6" s="14">
        <v>266416.04019999999</v>
      </c>
      <c r="J6" s="14">
        <v>533707.74832000001</v>
      </c>
      <c r="K6" s="14">
        <v>299225.77490000002</v>
      </c>
      <c r="L6" s="14">
        <v>406680.72681000002</v>
      </c>
      <c r="M6" s="14">
        <v>145386.97352999996</v>
      </c>
      <c r="N6" s="14">
        <v>243596.03873000003</v>
      </c>
      <c r="O6" s="14">
        <v>241568.33601</v>
      </c>
      <c r="P6" s="14">
        <v>273555.26394000003</v>
      </c>
      <c r="Q6" s="14">
        <v>281254.76473</v>
      </c>
      <c r="R6" s="14">
        <v>102675.45785999998</v>
      </c>
    </row>
    <row r="7" spans="1:18">
      <c r="A7" s="13" t="s">
        <v>63</v>
      </c>
      <c r="B7" s="14">
        <v>2089165.2078</v>
      </c>
      <c r="C7" s="14">
        <v>1710057.2892399998</v>
      </c>
      <c r="D7" s="14">
        <v>1848348.9768899996</v>
      </c>
      <c r="E7" s="14">
        <v>1770669.8147100001</v>
      </c>
      <c r="F7" s="14">
        <v>1732296.19731</v>
      </c>
      <c r="G7" s="14">
        <v>1555434.4234500001</v>
      </c>
      <c r="H7" s="14">
        <v>1470418.6405800001</v>
      </c>
      <c r="I7" s="14">
        <v>1330445.6505500001</v>
      </c>
      <c r="J7" s="14">
        <v>1472056.21227</v>
      </c>
      <c r="K7" s="14">
        <v>1189018.60255</v>
      </c>
      <c r="L7" s="14">
        <v>1231391.5959900003</v>
      </c>
      <c r="M7" s="14">
        <v>1092726.0763500002</v>
      </c>
      <c r="N7" s="14">
        <v>1096151.1329300001</v>
      </c>
      <c r="O7" s="14">
        <v>937389.17071000009</v>
      </c>
      <c r="P7" s="14">
        <v>1041121.3311000002</v>
      </c>
      <c r="Q7" s="14">
        <v>967282.41634</v>
      </c>
      <c r="R7" s="14">
        <v>959181.2654400001</v>
      </c>
    </row>
    <row r="8" spans="1:18">
      <c r="A8" s="13" t="s">
        <v>64</v>
      </c>
      <c r="B8" s="14">
        <v>5324336.8700099997</v>
      </c>
      <c r="C8" s="14">
        <v>5117798.6430099998</v>
      </c>
      <c r="D8" s="14">
        <v>4717258.3788900003</v>
      </c>
      <c r="E8" s="14">
        <v>4603133.0599499997</v>
      </c>
      <c r="F8" s="14">
        <v>4514392.1297199996</v>
      </c>
      <c r="G8" s="14">
        <v>4225407.1646299995</v>
      </c>
      <c r="H8" s="14">
        <v>3926676.1388699999</v>
      </c>
      <c r="I8" s="14">
        <v>4114635.2931300001</v>
      </c>
      <c r="J8" s="14">
        <v>3932728.2914899997</v>
      </c>
      <c r="K8" s="14">
        <v>3851388.6175600006</v>
      </c>
      <c r="L8" s="14">
        <v>3462287.99217</v>
      </c>
      <c r="M8" s="14">
        <v>3016386.9210899998</v>
      </c>
      <c r="N8" s="14">
        <v>3008239.0620100005</v>
      </c>
      <c r="O8" s="14">
        <v>3087274.6871299995</v>
      </c>
      <c r="P8" s="14">
        <v>2806901.6744699995</v>
      </c>
      <c r="Q8" s="14">
        <v>2640797.8773699999</v>
      </c>
      <c r="R8" s="14">
        <v>2627073.4498599996</v>
      </c>
    </row>
    <row r="9" spans="1:18">
      <c r="A9" s="13" t="s">
        <v>65</v>
      </c>
      <c r="B9" s="27">
        <v>267381.71989999997</v>
      </c>
      <c r="C9" s="27">
        <v>195776.93070000003</v>
      </c>
      <c r="D9" s="27">
        <v>102261.49112000001</v>
      </c>
      <c r="E9" s="14">
        <v>91045.87840999999</v>
      </c>
      <c r="F9" s="14">
        <v>66365.540039999993</v>
      </c>
      <c r="G9" s="14">
        <v>61531.150740000005</v>
      </c>
      <c r="H9" s="14">
        <v>91306.249129999997</v>
      </c>
      <c r="I9" s="14">
        <v>140084.60292999999</v>
      </c>
      <c r="J9" s="14">
        <v>121043.38033</v>
      </c>
      <c r="K9" s="14">
        <v>145617.01892999999</v>
      </c>
      <c r="L9" s="14">
        <v>186638.70977000002</v>
      </c>
      <c r="M9" s="14">
        <v>104662.44028</v>
      </c>
      <c r="N9" s="14">
        <v>108733.59723</v>
      </c>
      <c r="O9" s="14">
        <v>84883.83937999999</v>
      </c>
      <c r="P9" s="14">
        <v>75047.40281</v>
      </c>
      <c r="Q9" s="14">
        <v>66883.996949999986</v>
      </c>
      <c r="R9" s="14">
        <v>68598.690790000008</v>
      </c>
    </row>
    <row r="10" spans="1:18">
      <c r="A10" s="13" t="s">
        <v>66</v>
      </c>
      <c r="B10" s="27">
        <v>260580.10177000001</v>
      </c>
      <c r="C10" s="27">
        <v>290812.87973000004</v>
      </c>
      <c r="D10" s="27">
        <v>264603.29892000003</v>
      </c>
      <c r="E10" s="14">
        <v>220004.18562</v>
      </c>
      <c r="F10" s="14">
        <v>230836.86233</v>
      </c>
      <c r="G10" s="14">
        <v>261020.64083999998</v>
      </c>
      <c r="H10" s="14">
        <v>222343.72521</v>
      </c>
      <c r="I10" s="14">
        <v>233377.82612000001</v>
      </c>
      <c r="J10" s="14">
        <v>252128.91052</v>
      </c>
      <c r="K10" s="14">
        <v>244427.38861000002</v>
      </c>
      <c r="L10" s="14">
        <v>202322.12225000004</v>
      </c>
      <c r="M10" s="14">
        <v>192721.84930999999</v>
      </c>
      <c r="N10" s="14">
        <v>178375.03880000001</v>
      </c>
      <c r="O10" s="14">
        <v>156578.29525</v>
      </c>
      <c r="P10" s="14">
        <v>169268.27905999997</v>
      </c>
      <c r="Q10" s="14">
        <v>134208.85550000003</v>
      </c>
      <c r="R10" s="14">
        <v>141679.12841</v>
      </c>
    </row>
    <row r="11" spans="1:18">
      <c r="A11" s="13" t="s">
        <v>67</v>
      </c>
      <c r="B11" s="14">
        <v>76398.557619999992</v>
      </c>
      <c r="C11" s="14">
        <v>48359.410779999998</v>
      </c>
      <c r="D11" s="14">
        <v>50439.776339999997</v>
      </c>
      <c r="E11" s="14">
        <v>59773.364280000002</v>
      </c>
      <c r="F11" s="14">
        <v>55416.368200000004</v>
      </c>
      <c r="G11" s="14">
        <v>36738.078649999996</v>
      </c>
      <c r="H11" s="14">
        <v>47733.161260000001</v>
      </c>
      <c r="I11" s="14">
        <v>54924.64546</v>
      </c>
      <c r="J11" s="14">
        <v>58421.807059999999</v>
      </c>
      <c r="K11" s="14">
        <v>26368.78369</v>
      </c>
      <c r="L11" s="14">
        <v>37132.774879999997</v>
      </c>
      <c r="M11" s="14">
        <v>41118.252769999999</v>
      </c>
      <c r="N11" s="14">
        <v>46442.166709999998</v>
      </c>
      <c r="O11" s="14">
        <v>21893.262310000002</v>
      </c>
      <c r="P11" s="14">
        <v>29573.753330000003</v>
      </c>
      <c r="Q11" s="14">
        <v>35179.209949999997</v>
      </c>
      <c r="R11" s="14">
        <v>32454.069530000001</v>
      </c>
    </row>
    <row r="12" spans="1:18">
      <c r="A12" s="17" t="s">
        <v>68</v>
      </c>
      <c r="B12" s="16">
        <f t="shared" ref="B12:G12" si="1">SUM(B6:B11)</f>
        <v>8484016.7319099996</v>
      </c>
      <c r="C12" s="16">
        <f t="shared" si="1"/>
        <v>7718922.5331899999</v>
      </c>
      <c r="D12" s="16">
        <f t="shared" si="1"/>
        <v>7230069.4873800008</v>
      </c>
      <c r="E12" s="16">
        <f t="shared" si="1"/>
        <v>7011311.4400399998</v>
      </c>
      <c r="F12" s="16">
        <f t="shared" si="1"/>
        <v>7333741.52147</v>
      </c>
      <c r="G12" s="16">
        <f t="shared" si="1"/>
        <v>7020488.2003999995</v>
      </c>
      <c r="H12" s="16">
        <f t="shared" ref="H12:R12" si="2">SUM(H6:H11)</f>
        <v>6358683.8359000012</v>
      </c>
      <c r="I12" s="16">
        <f t="shared" si="2"/>
        <v>6139884.0583900008</v>
      </c>
      <c r="J12" s="16">
        <f t="shared" si="2"/>
        <v>6370086.34999</v>
      </c>
      <c r="K12" s="16">
        <f t="shared" si="2"/>
        <v>5756046.1862400007</v>
      </c>
      <c r="L12" s="16">
        <f t="shared" si="2"/>
        <v>5526453.9218699997</v>
      </c>
      <c r="M12" s="16">
        <f t="shared" si="2"/>
        <v>4593002.5133300005</v>
      </c>
      <c r="N12" s="16">
        <f t="shared" si="2"/>
        <v>4681537.0364100002</v>
      </c>
      <c r="O12" s="16">
        <f t="shared" si="2"/>
        <v>4529587.5907899998</v>
      </c>
      <c r="P12" s="16">
        <f t="shared" si="2"/>
        <v>4395467.7047099993</v>
      </c>
      <c r="Q12" s="16">
        <f t="shared" si="2"/>
        <v>4125607.12084</v>
      </c>
      <c r="R12" s="16">
        <f t="shared" si="2"/>
        <v>3931662.0618899995</v>
      </c>
    </row>
    <row r="13" spans="1:18">
      <c r="A13" s="18"/>
      <c r="B13" s="18"/>
      <c r="C13" s="18"/>
      <c r="D13" s="18"/>
      <c r="E13" s="18"/>
      <c r="F13" s="18"/>
      <c r="G13" s="18"/>
      <c r="H13" s="18"/>
    </row>
    <row r="14" spans="1:18">
      <c r="A14" s="24" t="s">
        <v>69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</row>
    <row r="15" spans="1:18">
      <c r="A15" s="13" t="s">
        <v>70</v>
      </c>
      <c r="B15" s="14">
        <v>29081.671699999999</v>
      </c>
      <c r="C15" s="14">
        <v>29951.709780000001</v>
      </c>
      <c r="D15" s="14">
        <v>27391.776550000002</v>
      </c>
      <c r="E15" s="14">
        <v>26752.366710000002</v>
      </c>
      <c r="F15" s="14">
        <v>26967.053620000002</v>
      </c>
      <c r="G15" s="14">
        <v>25753.05862</v>
      </c>
      <c r="H15" s="14">
        <v>29331.488690000002</v>
      </c>
      <c r="I15" s="14">
        <v>30594.962420000003</v>
      </c>
      <c r="J15" s="14">
        <v>30850.200370000002</v>
      </c>
      <c r="K15" s="14">
        <v>30000.933109999998</v>
      </c>
      <c r="L15" s="14">
        <v>28317.63852</v>
      </c>
      <c r="M15" s="14">
        <v>26034.10655</v>
      </c>
      <c r="N15" s="14">
        <v>24371.39544</v>
      </c>
      <c r="O15" s="14">
        <v>25770.344840000002</v>
      </c>
      <c r="P15" s="14">
        <v>33368.771130000001</v>
      </c>
      <c r="Q15" s="14">
        <v>33398.528429999998</v>
      </c>
      <c r="R15" s="14">
        <v>29972.194750000002</v>
      </c>
    </row>
    <row r="16" spans="1:18">
      <c r="A16" s="13" t="s">
        <v>65</v>
      </c>
      <c r="B16" s="14">
        <v>127773.13279</v>
      </c>
      <c r="C16" s="14">
        <v>132929.03514000002</v>
      </c>
      <c r="D16" s="14">
        <v>126786.54899000001</v>
      </c>
      <c r="E16" s="14">
        <v>129763.89442999999</v>
      </c>
      <c r="F16" s="14">
        <v>97508.222480000011</v>
      </c>
      <c r="G16" s="14">
        <v>111547.91820999999</v>
      </c>
      <c r="H16" s="14">
        <v>102188.93741</v>
      </c>
      <c r="I16" s="14">
        <v>71493.988920000003</v>
      </c>
      <c r="J16" s="14">
        <v>67255.28499</v>
      </c>
      <c r="K16" s="14">
        <v>68098.846720000001</v>
      </c>
      <c r="L16" s="14">
        <v>55531.874929999998</v>
      </c>
      <c r="M16" s="14">
        <v>54936.77824</v>
      </c>
      <c r="N16" s="14">
        <v>52842.35168</v>
      </c>
      <c r="O16" s="14">
        <v>44345.105369999997</v>
      </c>
      <c r="P16" s="14">
        <v>38879.800909999998</v>
      </c>
      <c r="Q16" s="14">
        <v>36126.44397</v>
      </c>
      <c r="R16" s="14">
        <v>34682.738469999997</v>
      </c>
    </row>
    <row r="17" spans="1:18">
      <c r="A17" s="13" t="s">
        <v>71</v>
      </c>
      <c r="B17" s="14">
        <v>47054.935549999995</v>
      </c>
      <c r="C17" s="14">
        <v>49046.761229999996</v>
      </c>
      <c r="D17" s="14">
        <v>38082.859509999995</v>
      </c>
      <c r="E17" s="14">
        <v>37899.499859999996</v>
      </c>
      <c r="F17" s="14">
        <v>39070.355049999998</v>
      </c>
      <c r="G17" s="14">
        <v>36260.506549999998</v>
      </c>
      <c r="H17" s="14">
        <v>19656.61807</v>
      </c>
      <c r="I17" s="14">
        <v>19677.787079999998</v>
      </c>
      <c r="J17" s="14">
        <v>19152.320829999997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</row>
    <row r="18" spans="1:18">
      <c r="A18" s="13" t="s">
        <v>72</v>
      </c>
      <c r="B18" s="14">
        <v>39501.003199999999</v>
      </c>
      <c r="C18" s="27">
        <v>27986.550640000001</v>
      </c>
      <c r="D18" s="27">
        <v>361314.01676000003</v>
      </c>
      <c r="E18" s="14">
        <v>356457.05626000004</v>
      </c>
      <c r="F18" s="14">
        <v>354187.57841999998</v>
      </c>
      <c r="G18" s="14">
        <v>351864.58500999998</v>
      </c>
      <c r="H18" s="14">
        <v>344934.32811</v>
      </c>
      <c r="I18" s="14">
        <v>340406.95899999997</v>
      </c>
      <c r="J18" s="14">
        <v>337866.53473999997</v>
      </c>
      <c r="K18" s="14">
        <v>334407.09327999997</v>
      </c>
      <c r="L18" s="14">
        <v>330800.94340999995</v>
      </c>
      <c r="M18" s="14">
        <v>1455.9737700000001</v>
      </c>
      <c r="N18" s="14">
        <v>1782.1285800000001</v>
      </c>
      <c r="O18" s="14">
        <v>2117.4447300000002</v>
      </c>
      <c r="P18" s="14">
        <v>1903.5999500000003</v>
      </c>
      <c r="Q18" s="14">
        <v>1875.0600799999997</v>
      </c>
      <c r="R18" s="14">
        <v>2337.5156300000008</v>
      </c>
    </row>
    <row r="19" spans="1:18">
      <c r="A19" s="13" t="s">
        <v>73</v>
      </c>
      <c r="B19" s="14">
        <v>1058.3751161000132</v>
      </c>
      <c r="C19" s="14">
        <v>830.24617999994757</v>
      </c>
      <c r="D19" s="14">
        <v>8096.8376600000302</v>
      </c>
      <c r="E19" s="14">
        <v>8096.8376599999965</v>
      </c>
      <c r="F19" s="14">
        <v>8180.2264999999998</v>
      </c>
      <c r="G19" s="14">
        <v>1.9999995827674864E-5</v>
      </c>
      <c r="H19" s="14">
        <v>2.0000003278255463E-5</v>
      </c>
      <c r="I19" s="14">
        <v>3289.1981000000014</v>
      </c>
      <c r="J19" s="14">
        <v>3289.1983999999911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</row>
    <row r="20" spans="1:18">
      <c r="A20" s="13" t="s">
        <v>74</v>
      </c>
      <c r="B20" s="27">
        <v>5319545.8761999998</v>
      </c>
      <c r="C20" s="27">
        <v>5329587.7142400006</v>
      </c>
      <c r="D20" s="27">
        <v>5268502.1860199999</v>
      </c>
      <c r="E20" s="14">
        <v>5131680.3274799995</v>
      </c>
      <c r="F20" s="14">
        <v>5026710.5465799998</v>
      </c>
      <c r="G20" s="14">
        <v>5020465.4430599995</v>
      </c>
      <c r="H20" s="14">
        <v>4934937.7260699999</v>
      </c>
      <c r="I20" s="14">
        <v>4896157.2158200005</v>
      </c>
      <c r="J20" s="14">
        <v>4946930.5562700005</v>
      </c>
      <c r="K20" s="14">
        <v>4814261.5378299998</v>
      </c>
      <c r="L20" s="14">
        <v>5394511.317379999</v>
      </c>
      <c r="M20" s="14">
        <v>5218832.1392999999</v>
      </c>
      <c r="N20" s="14">
        <v>5224616.9057799997</v>
      </c>
      <c r="O20" s="14">
        <v>4959613.3325736132</v>
      </c>
      <c r="P20" s="14">
        <v>4918810.1798876002</v>
      </c>
      <c r="Q20" s="14">
        <v>4767165.9918332091</v>
      </c>
      <c r="R20" s="14">
        <v>4655338.2361688614</v>
      </c>
    </row>
    <row r="21" spans="1:18">
      <c r="A21" s="13" t="s">
        <v>75</v>
      </c>
      <c r="B21" s="14">
        <v>1488760.7116466665</v>
      </c>
      <c r="C21" s="14">
        <v>1486251.7077466666</v>
      </c>
      <c r="D21" s="14">
        <v>1345941.0051499996</v>
      </c>
      <c r="E21" s="14">
        <v>1316302.2548399998</v>
      </c>
      <c r="F21" s="14">
        <v>1263430.34849</v>
      </c>
      <c r="G21" s="14">
        <v>1261708.0779299999</v>
      </c>
      <c r="H21" s="14">
        <v>1255217.71312</v>
      </c>
      <c r="I21" s="14">
        <v>1253664.2404700001</v>
      </c>
      <c r="J21" s="14">
        <v>1251215.9633999998</v>
      </c>
      <c r="K21" s="14">
        <v>1245440.7990299999</v>
      </c>
      <c r="L21" s="14">
        <v>1246909.8891399999</v>
      </c>
      <c r="M21" s="14">
        <v>1204452.42973</v>
      </c>
      <c r="N21" s="14">
        <v>1202545.4384300003</v>
      </c>
      <c r="O21" s="14">
        <v>1202387.58045</v>
      </c>
      <c r="P21" s="14">
        <v>1199306.1566800002</v>
      </c>
      <c r="Q21" s="14">
        <v>1193602.19888</v>
      </c>
      <c r="R21" s="14">
        <v>1190325.6418200003</v>
      </c>
    </row>
    <row r="22" spans="1:18">
      <c r="A22" s="17" t="s">
        <v>68</v>
      </c>
      <c r="B22" s="16">
        <f t="shared" ref="B22:G22" si="3">+SUM(B15:B21)</f>
        <v>7052775.7062027669</v>
      </c>
      <c r="C22" s="16">
        <f t="shared" si="3"/>
        <v>7056583.7249566671</v>
      </c>
      <c r="D22" s="16">
        <f t="shared" si="3"/>
        <v>7176115.2306399997</v>
      </c>
      <c r="E22" s="16">
        <f t="shared" si="3"/>
        <v>7006952.2372399988</v>
      </c>
      <c r="F22" s="16">
        <f t="shared" si="3"/>
        <v>6816054.3311399994</v>
      </c>
      <c r="G22" s="16">
        <f t="shared" si="3"/>
        <v>6807599.589399999</v>
      </c>
      <c r="H22" s="16">
        <f t="shared" ref="H22:L22" si="4">+SUM(H15:H21)</f>
        <v>6686266.8114899993</v>
      </c>
      <c r="I22" s="16">
        <f t="shared" si="4"/>
        <v>6615284.3518100008</v>
      </c>
      <c r="J22" s="16">
        <f t="shared" si="4"/>
        <v>6656560.0590000004</v>
      </c>
      <c r="K22" s="16">
        <f t="shared" si="4"/>
        <v>6492209.2099699993</v>
      </c>
      <c r="L22" s="16">
        <f t="shared" si="4"/>
        <v>7056071.6633799989</v>
      </c>
      <c r="M22" s="16">
        <f t="shared" ref="M22:R22" si="5">+SUM(M15:M21)</f>
        <v>6505711.4275899995</v>
      </c>
      <c r="N22" s="16">
        <f t="shared" si="5"/>
        <v>6506158.2199099995</v>
      </c>
      <c r="O22" s="16">
        <f t="shared" si="5"/>
        <v>6234233.8079636134</v>
      </c>
      <c r="P22" s="16">
        <f t="shared" si="5"/>
        <v>6192268.5085576</v>
      </c>
      <c r="Q22" s="16">
        <f t="shared" si="5"/>
        <v>6032168.2231932087</v>
      </c>
      <c r="R22" s="16">
        <f t="shared" si="5"/>
        <v>5912656.3268388622</v>
      </c>
    </row>
    <row r="23" spans="1:18">
      <c r="A23" s="18"/>
      <c r="B23" s="18"/>
      <c r="C23" s="18"/>
      <c r="D23" s="18"/>
      <c r="E23" s="18"/>
      <c r="F23" s="18"/>
      <c r="G23" s="18"/>
      <c r="H23" s="18"/>
    </row>
    <row r="24" spans="1:18">
      <c r="A24" s="8" t="s">
        <v>196</v>
      </c>
      <c r="B24" s="9">
        <f t="shared" ref="B24:R24" si="6">+B54+B43+B35</f>
        <v>15536792.438111551</v>
      </c>
      <c r="C24" s="9">
        <f t="shared" si="6"/>
        <v>14775506.258145824</v>
      </c>
      <c r="D24" s="9">
        <f t="shared" si="6"/>
        <v>14406184.718059998</v>
      </c>
      <c r="E24" s="9">
        <f t="shared" si="6"/>
        <v>14018263.677180002</v>
      </c>
      <c r="F24" s="9">
        <f t="shared" si="6"/>
        <v>14149795.853042725</v>
      </c>
      <c r="G24" s="9">
        <f t="shared" si="6"/>
        <v>13828087.790272728</v>
      </c>
      <c r="H24" s="9">
        <f t="shared" si="6"/>
        <v>13044950.647842728</v>
      </c>
      <c r="I24" s="9">
        <f t="shared" si="6"/>
        <v>12755168.410642726</v>
      </c>
      <c r="J24" s="9">
        <f t="shared" si="6"/>
        <v>13026646.409852728</v>
      </c>
      <c r="K24" s="9">
        <f t="shared" si="6"/>
        <v>12248255.396252729</v>
      </c>
      <c r="L24" s="9">
        <f t="shared" si="6"/>
        <v>12582525.585272731</v>
      </c>
      <c r="M24" s="9">
        <f t="shared" si="6"/>
        <v>11098713.940932728</v>
      </c>
      <c r="N24" s="9">
        <f t="shared" si="6"/>
        <v>11187695.256322727</v>
      </c>
      <c r="O24" s="9">
        <f t="shared" si="6"/>
        <v>10763821.398751047</v>
      </c>
      <c r="P24" s="9">
        <f t="shared" si="6"/>
        <v>10587736.213315088</v>
      </c>
      <c r="Q24" s="9">
        <f t="shared" si="6"/>
        <v>10157775.344051825</v>
      </c>
      <c r="R24" s="9">
        <f t="shared" si="6"/>
        <v>9844318.3887287155</v>
      </c>
    </row>
    <row r="25" spans="1:18">
      <c r="I25" s="20"/>
      <c r="J25" s="20"/>
      <c r="K25" s="20"/>
      <c r="L25" s="20"/>
      <c r="M25" s="20"/>
      <c r="N25" s="20"/>
      <c r="O25" s="20"/>
      <c r="P25" s="20"/>
      <c r="Q25" s="20"/>
      <c r="R25" s="20"/>
    </row>
    <row r="26" spans="1:18">
      <c r="A26" s="24" t="s">
        <v>61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</row>
    <row r="27" spans="1:18">
      <c r="A27" s="13" t="s">
        <v>76</v>
      </c>
      <c r="B27" s="14">
        <v>3600986.02892</v>
      </c>
      <c r="C27" s="14">
        <v>3656605.2658600002</v>
      </c>
      <c r="D27" s="14">
        <v>2850604.1444899999</v>
      </c>
      <c r="E27" s="14">
        <v>2682594.7376100002</v>
      </c>
      <c r="F27" s="14">
        <v>3196508.0662500001</v>
      </c>
      <c r="G27" s="14">
        <v>3106937.1383499997</v>
      </c>
      <c r="H27" s="14">
        <v>2339320.1812399998</v>
      </c>
      <c r="I27" s="14">
        <v>2232219.0502799996</v>
      </c>
      <c r="J27" s="14">
        <v>2784446.0045400001</v>
      </c>
      <c r="K27" s="14">
        <v>2653236.5114799999</v>
      </c>
      <c r="L27" s="14">
        <v>2279946.1875800006</v>
      </c>
      <c r="M27" s="14">
        <v>1959369.7924000002</v>
      </c>
      <c r="N27" s="14">
        <v>2019929.0005399999</v>
      </c>
      <c r="O27" s="14">
        <v>2141273.9144200003</v>
      </c>
      <c r="P27" s="14">
        <v>1862895.5229900002</v>
      </c>
      <c r="Q27" s="14">
        <v>1670110.5316300003</v>
      </c>
      <c r="R27" s="14">
        <v>1832996.1585200001</v>
      </c>
    </row>
    <row r="28" spans="1:18">
      <c r="A28" s="13" t="s">
        <v>141</v>
      </c>
      <c r="B28" s="27">
        <v>728738.5747</v>
      </c>
      <c r="C28" s="27">
        <v>699170.0074</v>
      </c>
      <c r="D28" s="27">
        <v>680717.13278999995</v>
      </c>
      <c r="E28" s="14">
        <v>573292.28982000006</v>
      </c>
      <c r="F28" s="14">
        <v>538364.55816000002</v>
      </c>
      <c r="G28" s="14">
        <v>503318.47172999999</v>
      </c>
      <c r="H28" s="14">
        <v>469221.24868999998</v>
      </c>
      <c r="I28" s="14">
        <v>448668.66009999998</v>
      </c>
      <c r="J28" s="14">
        <v>445494.03766000003</v>
      </c>
      <c r="K28" s="14">
        <v>566645.58311000001</v>
      </c>
      <c r="L28" s="14">
        <v>557999.37398999999</v>
      </c>
      <c r="M28" s="14">
        <v>523834.95299000002</v>
      </c>
      <c r="N28" s="14">
        <v>505579.90470000001</v>
      </c>
      <c r="O28" s="14">
        <v>514275.30416993255</v>
      </c>
      <c r="P28" s="14">
        <v>520285.45976241707</v>
      </c>
      <c r="Q28" s="14">
        <v>506161.32911396719</v>
      </c>
      <c r="R28" s="14">
        <v>495620.08815832803</v>
      </c>
    </row>
    <row r="29" spans="1:18">
      <c r="A29" s="13" t="s">
        <v>77</v>
      </c>
      <c r="B29" s="27">
        <v>533453.31231000007</v>
      </c>
      <c r="C29" s="27">
        <v>613830.51089000015</v>
      </c>
      <c r="D29" s="27">
        <v>630096.03844000003</v>
      </c>
      <c r="E29" s="14">
        <v>622705.24872000003</v>
      </c>
      <c r="F29" s="14">
        <v>206650.11112000002</v>
      </c>
      <c r="G29" s="14">
        <v>531203.58834999998</v>
      </c>
      <c r="H29" s="14">
        <v>536490.18571999995</v>
      </c>
      <c r="I29" s="14">
        <v>537353.15945999988</v>
      </c>
      <c r="J29" s="14">
        <v>533457.93981999997</v>
      </c>
      <c r="K29" s="14">
        <v>228660.98631000001</v>
      </c>
      <c r="L29" s="14">
        <v>247469.29256999999</v>
      </c>
      <c r="M29" s="14">
        <v>274744.37971000007</v>
      </c>
      <c r="N29" s="14">
        <v>280764.66185999999</v>
      </c>
      <c r="O29" s="14">
        <v>272938.92467000004</v>
      </c>
      <c r="P29" s="14">
        <v>237205.23027</v>
      </c>
      <c r="Q29" s="14">
        <v>227242.11264999997</v>
      </c>
      <c r="R29" s="14">
        <v>186159.52687999999</v>
      </c>
    </row>
    <row r="30" spans="1:18">
      <c r="A30" s="13" t="s">
        <v>78</v>
      </c>
      <c r="B30" s="27">
        <v>431109.82893000008</v>
      </c>
      <c r="C30" s="27">
        <v>420356.23634999996</v>
      </c>
      <c r="D30" s="27">
        <v>484720.99226999999</v>
      </c>
      <c r="E30" s="14">
        <v>413458.74962000008</v>
      </c>
      <c r="F30" s="14">
        <v>319416.15724000003</v>
      </c>
      <c r="G30" s="14">
        <v>309161.41563</v>
      </c>
      <c r="H30" s="14">
        <v>409270.91872000002</v>
      </c>
      <c r="I30" s="14">
        <v>415427.08364999999</v>
      </c>
      <c r="J30" s="14">
        <v>293518.44209999999</v>
      </c>
      <c r="K30" s="14">
        <v>296673.12048000004</v>
      </c>
      <c r="L30" s="14">
        <v>346202.46389999997</v>
      </c>
      <c r="M30" s="14">
        <v>298980.95041999995</v>
      </c>
      <c r="N30" s="14">
        <v>239841.88368999999</v>
      </c>
      <c r="O30" s="14">
        <v>237541.92305000001</v>
      </c>
      <c r="P30" s="14">
        <v>288636.26598999999</v>
      </c>
      <c r="Q30" s="14">
        <v>254223.07195000001</v>
      </c>
      <c r="R30" s="14">
        <v>205256.63473999998</v>
      </c>
    </row>
    <row r="31" spans="1:18">
      <c r="A31" s="13" t="s">
        <v>79</v>
      </c>
      <c r="B31" s="27">
        <v>176333.15604</v>
      </c>
      <c r="C31" s="27">
        <v>154772.45628000001</v>
      </c>
      <c r="D31" s="27">
        <v>153701.94257000001</v>
      </c>
      <c r="E31" s="14">
        <v>151858.89923999997</v>
      </c>
      <c r="F31" s="14">
        <v>143983.24267000001</v>
      </c>
      <c r="G31" s="14">
        <v>138672.69519999999</v>
      </c>
      <c r="H31" s="14">
        <v>123286.27921000001</v>
      </c>
      <c r="I31" s="14">
        <v>119333.19584</v>
      </c>
      <c r="J31" s="14">
        <v>161355.41660999999</v>
      </c>
      <c r="K31" s="14">
        <v>102671.50203999999</v>
      </c>
      <c r="L31" s="14">
        <v>99021.947040000014</v>
      </c>
      <c r="M31" s="14">
        <v>132658.36727000002</v>
      </c>
      <c r="N31" s="14">
        <v>118992.73735000001</v>
      </c>
      <c r="O31" s="14">
        <v>92964.008070000011</v>
      </c>
      <c r="P31" s="14">
        <v>82483.221310000023</v>
      </c>
      <c r="Q31" s="14">
        <v>83199.97183000001</v>
      </c>
      <c r="R31" s="14">
        <v>98993.751619999995</v>
      </c>
    </row>
    <row r="32" spans="1:18">
      <c r="A32" s="13" t="s">
        <v>80</v>
      </c>
      <c r="B32" s="27">
        <v>133780.11470000001</v>
      </c>
      <c r="C32" s="27">
        <v>76787.252730000007</v>
      </c>
      <c r="D32" s="27">
        <v>83442.627370000002</v>
      </c>
      <c r="E32" s="14">
        <v>83505.838019999996</v>
      </c>
      <c r="F32" s="14">
        <v>124024.81427</v>
      </c>
      <c r="G32" s="14">
        <v>16491.652340000001</v>
      </c>
      <c r="H32" s="14">
        <v>128527.98754</v>
      </c>
      <c r="I32" s="14">
        <v>85259.260379999992</v>
      </c>
      <c r="J32" s="14">
        <v>108498.50029000001</v>
      </c>
      <c r="K32" s="14">
        <v>68254.728499999997</v>
      </c>
      <c r="L32" s="14">
        <v>140601.47974000001</v>
      </c>
      <c r="M32" s="14">
        <v>96150.317660000001</v>
      </c>
      <c r="N32" s="14">
        <v>72147.518849999993</v>
      </c>
      <c r="O32" s="14">
        <v>24842.582569999999</v>
      </c>
      <c r="P32" s="14">
        <v>134419.49887000001</v>
      </c>
      <c r="Q32" s="14">
        <v>89932.434490999993</v>
      </c>
      <c r="R32" s="14">
        <v>133932.81125100001</v>
      </c>
    </row>
    <row r="33" spans="1:18">
      <c r="A33" s="13" t="s">
        <v>81</v>
      </c>
      <c r="B33" s="27">
        <v>44352.785040000002</v>
      </c>
      <c r="C33" s="27">
        <v>43559.7739</v>
      </c>
      <c r="D33" s="27">
        <v>40849.258019999994</v>
      </c>
      <c r="E33" s="14">
        <v>46997.984479999999</v>
      </c>
      <c r="F33" s="14">
        <v>44332.929520000005</v>
      </c>
      <c r="G33" s="14">
        <v>32834.732609999999</v>
      </c>
      <c r="H33" s="14">
        <v>32327.46862</v>
      </c>
      <c r="I33" s="14">
        <v>28870.226890000002</v>
      </c>
      <c r="J33" s="14">
        <v>28130.545320000001</v>
      </c>
      <c r="K33" s="14">
        <v>26007.86607</v>
      </c>
      <c r="L33" s="14">
        <v>22521.942780000001</v>
      </c>
      <c r="M33" s="14">
        <v>9583.36931</v>
      </c>
      <c r="N33" s="14">
        <v>3485.1217900000001</v>
      </c>
      <c r="O33" s="14">
        <v>2511.535530000001</v>
      </c>
      <c r="P33" s="14">
        <v>286.37818999999951</v>
      </c>
      <c r="Q33" s="14">
        <v>1060.44991</v>
      </c>
      <c r="R33" s="14">
        <v>4195.9437099999986</v>
      </c>
    </row>
    <row r="34" spans="1:18">
      <c r="A34" s="13" t="s">
        <v>82</v>
      </c>
      <c r="B34" s="27">
        <v>237902.90183999998</v>
      </c>
      <c r="C34" s="27">
        <v>231108.83369</v>
      </c>
      <c r="D34" s="27">
        <v>231593.66050999999</v>
      </c>
      <c r="E34" s="14">
        <v>253095.54499000005</v>
      </c>
      <c r="F34" s="14">
        <v>190725.46253999998</v>
      </c>
      <c r="G34" s="14">
        <v>162684.37120000002</v>
      </c>
      <c r="H34" s="14">
        <v>151756.99893</v>
      </c>
      <c r="I34" s="14">
        <v>147696.46353000001</v>
      </c>
      <c r="J34" s="14">
        <v>138876.32360999999</v>
      </c>
      <c r="K34" s="14">
        <v>136334.01237000001</v>
      </c>
      <c r="L34" s="14">
        <v>127925.05202000002</v>
      </c>
      <c r="M34" s="14">
        <v>101820.44046000001</v>
      </c>
      <c r="N34" s="14">
        <v>113717.50776000002</v>
      </c>
      <c r="O34" s="14">
        <v>112281.90027000001</v>
      </c>
      <c r="P34" s="14">
        <v>95999.975970000014</v>
      </c>
      <c r="Q34" s="14">
        <v>89344.603850000014</v>
      </c>
      <c r="R34" s="14">
        <v>91508.400070000003</v>
      </c>
    </row>
    <row r="35" spans="1:18">
      <c r="A35" s="17" t="s">
        <v>68</v>
      </c>
      <c r="B35" s="31">
        <f t="shared" ref="B35:R35" si="7">SUM(B27:B34)</f>
        <v>5886656.7024800004</v>
      </c>
      <c r="C35" s="31">
        <f t="shared" si="7"/>
        <v>5896190.3371000001</v>
      </c>
      <c r="D35" s="31">
        <f t="shared" si="7"/>
        <v>5155725.7964599999</v>
      </c>
      <c r="E35" s="16">
        <f t="shared" si="7"/>
        <v>4827509.2925000004</v>
      </c>
      <c r="F35" s="16">
        <f t="shared" si="7"/>
        <v>4764005.3417699989</v>
      </c>
      <c r="G35" s="16">
        <f t="shared" si="7"/>
        <v>4801304.0654099993</v>
      </c>
      <c r="H35" s="16">
        <f t="shared" si="7"/>
        <v>4190201.2686699992</v>
      </c>
      <c r="I35" s="16">
        <f t="shared" si="7"/>
        <v>4014827.1001299992</v>
      </c>
      <c r="J35" s="16">
        <f t="shared" si="7"/>
        <v>4493777.20995</v>
      </c>
      <c r="K35" s="16">
        <f t="shared" si="7"/>
        <v>4078484.3103600005</v>
      </c>
      <c r="L35" s="16">
        <f t="shared" si="7"/>
        <v>3821687.7396200006</v>
      </c>
      <c r="M35" s="16">
        <f t="shared" si="7"/>
        <v>3397142.5702200006</v>
      </c>
      <c r="N35" s="16">
        <f t="shared" si="7"/>
        <v>3354458.3365399996</v>
      </c>
      <c r="O35" s="16">
        <f t="shared" si="7"/>
        <v>3398630.0927499328</v>
      </c>
      <c r="P35" s="16">
        <f t="shared" si="7"/>
        <v>3222211.5533524179</v>
      </c>
      <c r="Q35" s="16">
        <f t="shared" si="7"/>
        <v>2921274.5054249675</v>
      </c>
      <c r="R35" s="16">
        <f t="shared" si="7"/>
        <v>3048663.3149493276</v>
      </c>
    </row>
    <row r="36" spans="1:18">
      <c r="A36" s="18"/>
      <c r="B36" s="18"/>
      <c r="C36" s="18"/>
      <c r="D36" s="18"/>
      <c r="E36" s="18"/>
      <c r="F36" s="18"/>
      <c r="G36" s="18"/>
      <c r="H36" s="18"/>
    </row>
    <row r="37" spans="1:18">
      <c r="A37" s="24" t="s">
        <v>69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</row>
    <row r="38" spans="1:18">
      <c r="A38" s="13" t="s">
        <v>77</v>
      </c>
      <c r="B38" s="14">
        <v>1635614.8427399998</v>
      </c>
      <c r="C38" s="14">
        <v>891392.53367000003</v>
      </c>
      <c r="D38" s="14">
        <v>934692.61352999997</v>
      </c>
      <c r="E38" s="14">
        <v>934331.79834999994</v>
      </c>
      <c r="F38" s="14">
        <v>1426167.8971099998</v>
      </c>
      <c r="G38" s="14">
        <v>1122249.5689400001</v>
      </c>
      <c r="H38" s="14">
        <v>1195515.6059600001</v>
      </c>
      <c r="I38" s="14">
        <v>1191067.4017</v>
      </c>
      <c r="J38" s="14">
        <v>879715.64113</v>
      </c>
      <c r="K38" s="14">
        <v>897815.18391999986</v>
      </c>
      <c r="L38" s="14">
        <v>989944.52298999997</v>
      </c>
      <c r="M38" s="14">
        <v>704966.29897</v>
      </c>
      <c r="N38" s="14">
        <v>797522.45001000003</v>
      </c>
      <c r="O38" s="14">
        <v>570211.05628000002</v>
      </c>
      <c r="P38" s="14">
        <v>665920.87176999997</v>
      </c>
      <c r="Q38" s="14">
        <v>684375.58740999992</v>
      </c>
      <c r="R38" s="14">
        <v>387345.44309000002</v>
      </c>
    </row>
    <row r="39" spans="1:18">
      <c r="A39" s="13" t="s">
        <v>141</v>
      </c>
      <c r="B39" s="27">
        <v>2943356.4418500001</v>
      </c>
      <c r="C39" s="27">
        <v>2973728.62004</v>
      </c>
      <c r="D39" s="27">
        <v>2994108.7589400001</v>
      </c>
      <c r="E39" s="14">
        <v>2994664.1144500002</v>
      </c>
      <c r="F39" s="14">
        <v>2926132.7172900001</v>
      </c>
      <c r="G39" s="14">
        <v>2927606.8037100001</v>
      </c>
      <c r="H39" s="14">
        <v>2877753.15026</v>
      </c>
      <c r="I39" s="14">
        <v>2867921.25924</v>
      </c>
      <c r="J39" s="14">
        <v>2911690.39017</v>
      </c>
      <c r="K39" s="14">
        <v>2617988.1505099996</v>
      </c>
      <c r="L39" s="14">
        <v>3152811.0002700002</v>
      </c>
      <c r="M39" s="14">
        <v>3095336.2598999995</v>
      </c>
      <c r="N39" s="14">
        <v>3139043.9774199999</v>
      </c>
      <c r="O39" s="14">
        <v>2997338.9127109777</v>
      </c>
      <c r="P39" s="14">
        <v>3031662.1996955411</v>
      </c>
      <c r="Q39" s="14">
        <v>2952503.9730373682</v>
      </c>
      <c r="R39" s="14">
        <v>2892044.5892964052</v>
      </c>
    </row>
    <row r="40" spans="1:18">
      <c r="A40" s="13" t="s">
        <v>81</v>
      </c>
      <c r="B40" s="27">
        <v>49857.137619999994</v>
      </c>
      <c r="C40" s="27">
        <v>53108.667079999999</v>
      </c>
      <c r="D40" s="27">
        <v>54435.849289999998</v>
      </c>
      <c r="E40" s="14">
        <v>61137.721530000003</v>
      </c>
      <c r="F40" s="14">
        <v>68363.004249999998</v>
      </c>
      <c r="G40" s="14">
        <v>70821.763519999993</v>
      </c>
      <c r="H40" s="14">
        <v>70097.554400000008</v>
      </c>
      <c r="I40" s="14">
        <v>72545.051330000002</v>
      </c>
      <c r="J40" s="14">
        <v>69374.885699999999</v>
      </c>
      <c r="K40" s="14">
        <v>67113.964219999994</v>
      </c>
      <c r="L40" s="14">
        <v>60843.129829999998</v>
      </c>
      <c r="M40" s="14">
        <v>36990.208200000001</v>
      </c>
      <c r="N40" s="14">
        <v>44295.267850000004</v>
      </c>
      <c r="O40" s="14">
        <v>48876.938340000001</v>
      </c>
      <c r="P40" s="14">
        <v>6439.4674899999982</v>
      </c>
      <c r="Q40" s="14">
        <v>6090.3563200000008</v>
      </c>
      <c r="R40" s="14">
        <v>5972.7792199999994</v>
      </c>
    </row>
    <row r="41" spans="1:18">
      <c r="A41" s="13" t="s">
        <v>71</v>
      </c>
      <c r="B41" s="27">
        <v>74383.224090000018</v>
      </c>
      <c r="C41" s="27">
        <v>89010.959679999956</v>
      </c>
      <c r="D41" s="27">
        <v>24696.856580000021</v>
      </c>
      <c r="E41" s="14">
        <v>50810.523339999978</v>
      </c>
      <c r="F41" s="14">
        <v>75363.894680000041</v>
      </c>
      <c r="G41" s="14">
        <v>74428.067449999988</v>
      </c>
      <c r="H41" s="14">
        <v>90371.434139999983</v>
      </c>
      <c r="I41" s="14">
        <v>102242.45584999997</v>
      </c>
      <c r="J41" s="14">
        <v>129648.85045999997</v>
      </c>
      <c r="K41" s="14">
        <v>123985.86409999999</v>
      </c>
      <c r="L41" s="14">
        <v>166353.80030999999</v>
      </c>
      <c r="M41" s="14">
        <v>228520.22751999999</v>
      </c>
      <c r="N41" s="14">
        <v>237866.03847000003</v>
      </c>
      <c r="O41" s="14">
        <v>213725.11121051913</v>
      </c>
      <c r="P41" s="14">
        <v>238599.47407309728</v>
      </c>
      <c r="Q41" s="14">
        <v>242699.39880535367</v>
      </c>
      <c r="R41" s="14">
        <v>237523.29841154083</v>
      </c>
    </row>
    <row r="42" spans="1:18">
      <c r="A42" s="13" t="s">
        <v>83</v>
      </c>
      <c r="B42" s="27">
        <v>151999.82105999999</v>
      </c>
      <c r="C42" s="27">
        <v>153272.92679999999</v>
      </c>
      <c r="D42" s="27">
        <v>455037.99682000006</v>
      </c>
      <c r="E42" s="14">
        <v>452920.63127000013</v>
      </c>
      <c r="F42" s="14">
        <v>402597.19190999999</v>
      </c>
      <c r="G42" s="14">
        <v>406057.70073999994</v>
      </c>
      <c r="H42" s="14">
        <v>393572.62724999996</v>
      </c>
      <c r="I42" s="14">
        <v>389208.69481000002</v>
      </c>
      <c r="J42" s="14">
        <v>385539.61551999999</v>
      </c>
      <c r="K42" s="14">
        <v>386449.25682000001</v>
      </c>
      <c r="L42" s="14">
        <v>385336.08756999997</v>
      </c>
      <c r="M42" s="14">
        <v>44533.40223</v>
      </c>
      <c r="N42" s="14">
        <v>43072.488879999997</v>
      </c>
      <c r="O42" s="14">
        <v>46948.592550000001</v>
      </c>
      <c r="P42" s="14">
        <v>63599.463040000002</v>
      </c>
      <c r="Q42" s="14">
        <v>61068.722499999996</v>
      </c>
      <c r="R42" s="14">
        <v>60147.609180000007</v>
      </c>
    </row>
    <row r="43" spans="1:18">
      <c r="A43" s="17" t="s">
        <v>68</v>
      </c>
      <c r="B43" s="16">
        <f t="shared" ref="B43:R43" si="8">SUM(B38:B42)</f>
        <v>4855211.4673600001</v>
      </c>
      <c r="C43" s="16">
        <f t="shared" si="8"/>
        <v>4160513.7072700001</v>
      </c>
      <c r="D43" s="16">
        <f t="shared" si="8"/>
        <v>4462972.0751599995</v>
      </c>
      <c r="E43" s="16">
        <f t="shared" si="8"/>
        <v>4493864.7889400003</v>
      </c>
      <c r="F43" s="16">
        <f t="shared" si="8"/>
        <v>4898624.7052399991</v>
      </c>
      <c r="G43" s="16">
        <f t="shared" si="8"/>
        <v>4601163.904360001</v>
      </c>
      <c r="H43" s="16">
        <f t="shared" si="8"/>
        <v>4627310.3720099991</v>
      </c>
      <c r="I43" s="16">
        <f t="shared" si="8"/>
        <v>4622984.8629299998</v>
      </c>
      <c r="J43" s="16">
        <f t="shared" si="8"/>
        <v>4375969.3829800002</v>
      </c>
      <c r="K43" s="16">
        <f t="shared" si="8"/>
        <v>4093352.419569999</v>
      </c>
      <c r="L43" s="16">
        <f t="shared" si="8"/>
        <v>4755288.5409699995</v>
      </c>
      <c r="M43" s="16">
        <f t="shared" si="8"/>
        <v>4110346.3968199999</v>
      </c>
      <c r="N43" s="16">
        <f t="shared" si="8"/>
        <v>4261800.2226300007</v>
      </c>
      <c r="O43" s="16">
        <f t="shared" si="8"/>
        <v>3877100.6110914969</v>
      </c>
      <c r="P43" s="16">
        <f t="shared" si="8"/>
        <v>4006221.4760686383</v>
      </c>
      <c r="Q43" s="16">
        <f t="shared" si="8"/>
        <v>3946738.0380727216</v>
      </c>
      <c r="R43" s="16">
        <f t="shared" si="8"/>
        <v>3583033.7191979461</v>
      </c>
    </row>
    <row r="44" spans="1:18">
      <c r="A44" s="18"/>
      <c r="B44" s="18"/>
      <c r="C44" s="18"/>
      <c r="D44" s="18"/>
      <c r="E44" s="18"/>
      <c r="F44" s="18"/>
      <c r="G44" s="18"/>
      <c r="H44" s="18"/>
    </row>
    <row r="45" spans="1:18">
      <c r="A45" s="24" t="s">
        <v>84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</row>
    <row r="46" spans="1:18">
      <c r="A46" s="13" t="s">
        <v>85</v>
      </c>
      <c r="B46" s="14">
        <v>2500000</v>
      </c>
      <c r="C46" s="14">
        <v>2500000</v>
      </c>
      <c r="D46" s="14">
        <v>2500000</v>
      </c>
      <c r="E46" s="14">
        <v>2500000</v>
      </c>
      <c r="F46" s="14">
        <v>2500000</v>
      </c>
      <c r="G46" s="14">
        <v>2500000</v>
      </c>
      <c r="H46" s="14">
        <v>2500000</v>
      </c>
      <c r="I46" s="14">
        <v>2500000</v>
      </c>
      <c r="J46" s="14">
        <v>2500000</v>
      </c>
      <c r="K46" s="14">
        <v>2500000</v>
      </c>
      <c r="L46" s="14">
        <v>2500000</v>
      </c>
      <c r="M46" s="14">
        <v>2500000</v>
      </c>
      <c r="N46" s="14">
        <v>1808639.2545699999</v>
      </c>
      <c r="O46" s="14">
        <v>1808639.2545699999</v>
      </c>
      <c r="P46" s="14">
        <v>1808639.2545699999</v>
      </c>
      <c r="Q46" s="14">
        <v>1808639.2545699999</v>
      </c>
      <c r="R46" s="14">
        <v>1808639.2545699999</v>
      </c>
    </row>
    <row r="47" spans="1:18">
      <c r="A47" s="13" t="s">
        <v>86</v>
      </c>
      <c r="B47" s="14">
        <v>88980.819589999999</v>
      </c>
      <c r="C47" s="14">
        <v>89914.142640000005</v>
      </c>
      <c r="D47" s="14">
        <v>84567.090230000016</v>
      </c>
      <c r="E47" s="14">
        <v>152448.22496000002</v>
      </c>
      <c r="F47" s="14">
        <v>146824.28104</v>
      </c>
      <c r="G47" s="14">
        <v>148028.74849999999</v>
      </c>
      <c r="H47" s="14">
        <v>142880.23934999999</v>
      </c>
      <c r="I47" s="14">
        <v>137812.60282</v>
      </c>
      <c r="J47" s="14">
        <v>133213.37675</v>
      </c>
      <c r="K47" s="14">
        <v>129768.45095</v>
      </c>
      <c r="L47" s="14">
        <v>126572.45004000001</v>
      </c>
      <c r="M47" s="14">
        <v>122833.2117</v>
      </c>
      <c r="N47" s="14">
        <v>119551.95929000001</v>
      </c>
      <c r="O47" s="14">
        <v>116363.25140000001</v>
      </c>
      <c r="P47" s="14">
        <v>113517.77457000001</v>
      </c>
      <c r="Q47" s="14">
        <v>110345.78024000001</v>
      </c>
      <c r="R47" s="14">
        <v>107490.11517</v>
      </c>
    </row>
    <row r="48" spans="1:18">
      <c r="A48" s="13" t="s">
        <v>87</v>
      </c>
      <c r="B48" s="14">
        <v>11474.03333</v>
      </c>
      <c r="C48" s="14">
        <v>11514.36757</v>
      </c>
      <c r="D48" s="14">
        <v>11554.701840000002</v>
      </c>
      <c r="E48" s="14">
        <v>11595.036050000001</v>
      </c>
      <c r="F48" s="14">
        <v>11635.370269999999</v>
      </c>
      <c r="G48" s="14">
        <v>11676.55033</v>
      </c>
      <c r="H48" s="14">
        <v>11719.417449999999</v>
      </c>
      <c r="I48" s="14">
        <v>11762.284529999999</v>
      </c>
      <c r="J48" s="14">
        <v>11805.151619999999</v>
      </c>
      <c r="K48" s="14">
        <v>11848.077710000001</v>
      </c>
      <c r="L48" s="14">
        <v>11891.623109999999</v>
      </c>
      <c r="M48" s="14">
        <v>11935.16842</v>
      </c>
      <c r="N48" s="14">
        <v>11978.713750000001</v>
      </c>
      <c r="O48" s="14">
        <v>12022.259100000001</v>
      </c>
      <c r="P48" s="14">
        <v>12065.804479999997</v>
      </c>
      <c r="Q48" s="14">
        <v>12109.349789999998</v>
      </c>
      <c r="R48" s="14">
        <v>12152.895120000001</v>
      </c>
    </row>
    <row r="49" spans="1:18">
      <c r="A49" s="13" t="s">
        <v>88</v>
      </c>
      <c r="B49" s="27">
        <v>2050854.1669300005</v>
      </c>
      <c r="C49" s="27">
        <v>2050854.1669300003</v>
      </c>
      <c r="D49" s="27">
        <v>1664171.5142000001</v>
      </c>
      <c r="E49" s="14">
        <v>1664171.5142000001</v>
      </c>
      <c r="F49" s="14">
        <v>1664171.5142000001</v>
      </c>
      <c r="G49" s="14">
        <v>1664171.5142000001</v>
      </c>
      <c r="H49" s="14">
        <v>1371983.2531099999</v>
      </c>
      <c r="I49" s="14">
        <v>1371983.2531099999</v>
      </c>
      <c r="J49" s="14">
        <v>1371983.2531099999</v>
      </c>
      <c r="K49" s="14">
        <v>1371983.2531099999</v>
      </c>
      <c r="L49" s="14">
        <v>830712.51123000006</v>
      </c>
      <c r="M49" s="14">
        <v>830712.51123000006</v>
      </c>
      <c r="N49" s="14">
        <v>1522073.2566600002</v>
      </c>
      <c r="O49" s="14">
        <v>1475422.4946168899</v>
      </c>
      <c r="P49" s="14">
        <v>1228148.65258</v>
      </c>
      <c r="Q49" s="14">
        <v>1228148.65258</v>
      </c>
      <c r="R49" s="14">
        <v>1228148.65258</v>
      </c>
    </row>
    <row r="50" spans="1:18">
      <c r="A50" s="13" t="s">
        <v>89</v>
      </c>
      <c r="B50" s="27">
        <v>74680.356066100008</v>
      </c>
      <c r="C50" s="27">
        <v>0</v>
      </c>
      <c r="D50" s="27">
        <v>487997.26733999996</v>
      </c>
      <c r="E50" s="14">
        <v>333424.89551999996</v>
      </c>
      <c r="F50" s="14">
        <v>130336.78712000001</v>
      </c>
      <c r="G50" s="14">
        <v>0</v>
      </c>
      <c r="H50" s="14">
        <v>177134.94488999998</v>
      </c>
      <c r="I50" s="14">
        <v>72365.572140000004</v>
      </c>
      <c r="J50" s="14">
        <v>76363.34302</v>
      </c>
      <c r="K50" s="14">
        <v>3.4642871469259261E-9</v>
      </c>
      <c r="L50" s="14">
        <v>524168.10743000347</v>
      </c>
      <c r="M50" s="14">
        <v>116785.37879999999</v>
      </c>
      <c r="N50" s="14">
        <v>31546.079739999994</v>
      </c>
      <c r="O50" s="14">
        <v>0</v>
      </c>
      <c r="P50" s="14">
        <v>196712.14998130614</v>
      </c>
      <c r="Q50" s="14">
        <v>131366.82016686344</v>
      </c>
      <c r="R50" s="14">
        <v>58228.041994168088</v>
      </c>
    </row>
    <row r="51" spans="1:18">
      <c r="A51" s="13" t="s">
        <v>90</v>
      </c>
      <c r="B51" s="27">
        <v>3261.15398</v>
      </c>
      <c r="C51" s="27">
        <v>3261.15398</v>
      </c>
      <c r="D51" s="27">
        <v>3820.8615800000002</v>
      </c>
      <c r="E51" s="14">
        <v>3820.8615800000002</v>
      </c>
      <c r="F51" s="14">
        <v>-30230.295409999999</v>
      </c>
      <c r="G51" s="14">
        <v>-30230.295409999999</v>
      </c>
      <c r="H51" s="14">
        <v>-30230.295409999999</v>
      </c>
      <c r="I51" s="14">
        <v>-30230.295409999999</v>
      </c>
      <c r="J51" s="14">
        <v>-30230.295409999999</v>
      </c>
      <c r="K51" s="14">
        <v>-30230.295409999999</v>
      </c>
      <c r="L51" s="14">
        <v>-30230.295409999999</v>
      </c>
      <c r="M51" s="14">
        <v>-30230.295409999999</v>
      </c>
      <c r="N51" s="14">
        <v>-30230.295409999999</v>
      </c>
      <c r="O51" s="14">
        <v>-30230.295409999999</v>
      </c>
      <c r="P51" s="14">
        <v>-30230.295409999999</v>
      </c>
      <c r="Q51" s="14">
        <v>-30230.295409999999</v>
      </c>
      <c r="R51" s="14">
        <v>-30230.295409999999</v>
      </c>
    </row>
    <row r="52" spans="1:18">
      <c r="A52" s="13" t="s">
        <v>91</v>
      </c>
      <c r="B52" s="27">
        <v>43544.606165449994</v>
      </c>
      <c r="C52" s="27">
        <v>41129.25044582499</v>
      </c>
      <c r="D52" s="27">
        <v>35375.411249999997</v>
      </c>
      <c r="E52" s="14">
        <v>31429.063429999998</v>
      </c>
      <c r="F52" s="14">
        <v>64428.148812727275</v>
      </c>
      <c r="G52" s="14">
        <v>62495.166092727275</v>
      </c>
      <c r="H52" s="14">
        <v>53951.447772727275</v>
      </c>
      <c r="I52" s="14">
        <v>53663.030392727276</v>
      </c>
      <c r="J52" s="14">
        <v>52121.895352727275</v>
      </c>
      <c r="K52" s="14">
        <v>51406.087482727271</v>
      </c>
      <c r="L52" s="14">
        <v>42434.908282727272</v>
      </c>
      <c r="M52" s="14">
        <v>39188.99915272728</v>
      </c>
      <c r="N52" s="14">
        <v>36887.941392727276</v>
      </c>
      <c r="O52" s="14">
        <v>34883.943472727275</v>
      </c>
      <c r="P52" s="14">
        <v>30449.84312272727</v>
      </c>
      <c r="Q52" s="14">
        <v>29383.238617272727</v>
      </c>
      <c r="R52" s="14">
        <v>28192.69055727273</v>
      </c>
    </row>
    <row r="53" spans="1:18">
      <c r="A53" s="13" t="s">
        <v>92</v>
      </c>
      <c r="B53" s="14">
        <v>22129.13221</v>
      </c>
      <c r="C53" s="14">
        <v>22129.13221</v>
      </c>
      <c r="D53" s="14">
        <v>0</v>
      </c>
      <c r="E53" s="14">
        <v>0</v>
      </c>
      <c r="F53" s="14">
        <v>0</v>
      </c>
      <c r="G53" s="14">
        <v>69478.136790000004</v>
      </c>
      <c r="H53" s="14">
        <v>0</v>
      </c>
      <c r="I53" s="14">
        <v>0</v>
      </c>
      <c r="J53" s="14">
        <v>41643.092479999999</v>
      </c>
      <c r="K53" s="14">
        <v>41643.092479999999</v>
      </c>
      <c r="L53" s="14">
        <v>0</v>
      </c>
      <c r="M53" s="14">
        <v>0</v>
      </c>
      <c r="N53" s="14">
        <v>70989.787159999993</v>
      </c>
      <c r="O53" s="14">
        <v>70989.787159999993</v>
      </c>
      <c r="P53" s="14">
        <v>0</v>
      </c>
      <c r="Q53" s="14">
        <v>0</v>
      </c>
      <c r="R53" s="14">
        <v>0</v>
      </c>
    </row>
    <row r="54" spans="1:18">
      <c r="A54" s="17" t="s">
        <v>68</v>
      </c>
      <c r="B54" s="16">
        <f t="shared" ref="B54:R54" si="9">SUM(B46:B53)</f>
        <v>4794924.2682715515</v>
      </c>
      <c r="C54" s="16">
        <f t="shared" si="9"/>
        <v>4718802.2137758257</v>
      </c>
      <c r="D54" s="16">
        <f t="shared" si="9"/>
        <v>4787486.8464400005</v>
      </c>
      <c r="E54" s="16">
        <f t="shared" si="9"/>
        <v>4696889.5957400007</v>
      </c>
      <c r="F54" s="16">
        <f t="shared" si="9"/>
        <v>4487165.8060327275</v>
      </c>
      <c r="G54" s="16">
        <f t="shared" si="9"/>
        <v>4425619.8205027273</v>
      </c>
      <c r="H54" s="16">
        <f t="shared" si="9"/>
        <v>4227439.0071627274</v>
      </c>
      <c r="I54" s="16">
        <f t="shared" si="9"/>
        <v>4117356.4475827273</v>
      </c>
      <c r="J54" s="16">
        <f t="shared" si="9"/>
        <v>4156899.8169227275</v>
      </c>
      <c r="K54" s="16">
        <f t="shared" si="9"/>
        <v>4076418.6663227305</v>
      </c>
      <c r="L54" s="16">
        <f t="shared" si="9"/>
        <v>4005549.3046827312</v>
      </c>
      <c r="M54" s="16">
        <f t="shared" si="9"/>
        <v>3591224.9738927279</v>
      </c>
      <c r="N54" s="16">
        <f t="shared" si="9"/>
        <v>3571436.6971527273</v>
      </c>
      <c r="O54" s="16">
        <f t="shared" si="9"/>
        <v>3488090.6949096168</v>
      </c>
      <c r="P54" s="16">
        <f t="shared" si="9"/>
        <v>3359303.1838940331</v>
      </c>
      <c r="Q54" s="16">
        <f t="shared" si="9"/>
        <v>3289762.8005541363</v>
      </c>
      <c r="R54" s="16">
        <f t="shared" si="9"/>
        <v>3212621.3545814408</v>
      </c>
    </row>
    <row r="55" spans="1:18">
      <c r="A55" s="18"/>
      <c r="B55" s="18"/>
      <c r="C55" s="18"/>
      <c r="D55" s="18"/>
      <c r="E55" s="18"/>
      <c r="F55" s="18"/>
      <c r="G55" s="18"/>
      <c r="H55" s="18"/>
    </row>
    <row r="57" spans="1:18">
      <c r="I57" s="20"/>
      <c r="J57" s="20"/>
      <c r="K57" s="20"/>
      <c r="L57" s="20"/>
      <c r="M57" s="20"/>
      <c r="N57" s="20"/>
      <c r="O57" s="20"/>
      <c r="P57" s="20"/>
      <c r="Q57" s="20"/>
      <c r="R57" s="20"/>
    </row>
    <row r="58" spans="1:18">
      <c r="I58" s="20"/>
      <c r="J58" s="20"/>
      <c r="K58" s="20"/>
      <c r="L58" s="20"/>
      <c r="M58" s="20"/>
      <c r="N58" s="20"/>
      <c r="O58" s="20"/>
      <c r="P58" s="20"/>
      <c r="Q58" s="20"/>
      <c r="R58" s="20"/>
    </row>
    <row r="59" spans="1:18">
      <c r="I59" s="20"/>
      <c r="J59" s="20"/>
      <c r="K59" s="20"/>
      <c r="L59" s="20"/>
      <c r="M59" s="20"/>
      <c r="N59" s="20"/>
      <c r="O59" s="20"/>
      <c r="P59" s="20"/>
      <c r="Q59" s="20"/>
      <c r="R59" s="20"/>
    </row>
    <row r="60" spans="1:18">
      <c r="I60" s="20"/>
      <c r="J60" s="20"/>
      <c r="K60" s="20"/>
      <c r="L60" s="20"/>
      <c r="M60" s="20"/>
      <c r="N60" s="20"/>
      <c r="O60" s="20"/>
      <c r="P60" s="20"/>
      <c r="Q60" s="20"/>
      <c r="R60" s="20"/>
    </row>
  </sheetData>
  <pageMargins left="0.78740157499999996" right="0.78740157499999996" top="0.984251969" bottom="0.984251969" header="0.4921259845" footer="0.4921259845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5D1C3"/>
  </sheetPr>
  <dimension ref="A1:O64"/>
  <sheetViews>
    <sheetView showGridLines="0" zoomScale="85" zoomScaleNormal="85" workbookViewId="0">
      <pane xSplit="1" ySplit="1" topLeftCell="B2" activePane="bottomRight" state="frozen"/>
      <selection pane="topRight"/>
      <selection pane="bottomLeft"/>
      <selection pane="bottomRight" activeCell="B1" sqref="B1"/>
    </sheetView>
  </sheetViews>
  <sheetFormatPr defaultColWidth="10.6328125" defaultRowHeight="14.5"/>
  <cols>
    <col min="1" max="1" width="58.6328125" style="4" customWidth="1"/>
    <col min="2" max="8" width="10.6328125" style="4" customWidth="1"/>
    <col min="9" max="14" width="10.6328125" style="18" customWidth="1"/>
    <col min="15" max="16384" width="10.6328125" style="18"/>
  </cols>
  <sheetData>
    <row r="1" spans="1:14" s="19" customFormat="1" ht="29" customHeight="1">
      <c r="A1" s="1" t="s">
        <v>187</v>
      </c>
      <c r="B1" s="1" t="s">
        <v>192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60</v>
      </c>
      <c r="M1" s="1" t="s">
        <v>10</v>
      </c>
      <c r="N1" s="1" t="s">
        <v>11</v>
      </c>
    </row>
    <row r="2" spans="1:14">
      <c r="A2" s="18"/>
      <c r="B2" s="18"/>
      <c r="C2" s="18"/>
      <c r="D2" s="18"/>
      <c r="E2" s="18"/>
      <c r="F2" s="18"/>
      <c r="G2" s="18"/>
      <c r="H2" s="18"/>
    </row>
    <row r="3" spans="1:14">
      <c r="A3" s="10" t="s">
        <v>95</v>
      </c>
      <c r="B3" s="11">
        <v>140434</v>
      </c>
      <c r="C3" s="11">
        <v>164925</v>
      </c>
      <c r="D3" s="11">
        <v>225516</v>
      </c>
      <c r="E3" s="11">
        <v>351262</v>
      </c>
      <c r="F3" s="11">
        <v>245559</v>
      </c>
      <c r="G3" s="11">
        <v>197261</v>
      </c>
      <c r="H3" s="11">
        <v>202264</v>
      </c>
      <c r="I3" s="11">
        <v>49244</v>
      </c>
      <c r="J3" s="11">
        <v>167599</v>
      </c>
      <c r="K3" s="11">
        <v>82975</v>
      </c>
      <c r="L3" s="11">
        <v>423677.97022000025</v>
      </c>
      <c r="M3" s="11">
        <v>176384.02977999975</v>
      </c>
      <c r="N3" s="11">
        <v>101130</v>
      </c>
    </row>
    <row r="4" spans="1:14">
      <c r="A4" s="18"/>
      <c r="B4" s="18"/>
      <c r="C4" s="18"/>
      <c r="D4" s="18"/>
      <c r="E4" s="18"/>
      <c r="F4" s="18"/>
      <c r="G4" s="18"/>
      <c r="H4" s="18"/>
    </row>
    <row r="5" spans="1:14">
      <c r="A5" s="24" t="s">
        <v>96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>
      <c r="A6" s="13" t="s">
        <v>97</v>
      </c>
      <c r="B6" s="27">
        <v>363189</v>
      </c>
      <c r="C6" s="27">
        <v>358869</v>
      </c>
      <c r="D6" s="27">
        <v>338334</v>
      </c>
      <c r="E6" s="27">
        <v>319935</v>
      </c>
      <c r="F6" s="27">
        <v>309972</v>
      </c>
      <c r="G6" s="14">
        <v>309409</v>
      </c>
      <c r="H6" s="14">
        <v>272613</v>
      </c>
      <c r="I6" s="14">
        <v>281567</v>
      </c>
      <c r="J6" s="14">
        <v>285238</v>
      </c>
      <c r="K6" s="14">
        <v>237818</v>
      </c>
      <c r="L6" s="14">
        <v>283526.59643000003</v>
      </c>
      <c r="M6" s="14">
        <v>265709.40356999997</v>
      </c>
      <c r="N6" s="14">
        <v>253979</v>
      </c>
    </row>
    <row r="7" spans="1:14">
      <c r="A7" s="13" t="s">
        <v>98</v>
      </c>
      <c r="B7" s="27">
        <v>-933</v>
      </c>
      <c r="C7" s="27">
        <v>5470</v>
      </c>
      <c r="D7" s="27">
        <v>5307</v>
      </c>
      <c r="E7" s="27">
        <v>5583</v>
      </c>
      <c r="F7" s="27">
        <v>-1247</v>
      </c>
      <c r="G7" s="14">
        <v>5107</v>
      </c>
      <c r="H7" s="14">
        <v>4973</v>
      </c>
      <c r="I7" s="14">
        <v>4533</v>
      </c>
      <c r="J7" s="14">
        <v>3477</v>
      </c>
      <c r="K7" s="14">
        <v>3224</v>
      </c>
      <c r="L7" s="14">
        <v>3766</v>
      </c>
      <c r="M7" s="14">
        <v>3320</v>
      </c>
      <c r="N7" s="14">
        <v>3130</v>
      </c>
    </row>
    <row r="8" spans="1:14">
      <c r="A8" s="13" t="s">
        <v>99</v>
      </c>
      <c r="B8" s="27">
        <v>755</v>
      </c>
      <c r="C8" s="27">
        <v>734</v>
      </c>
      <c r="D8" s="27">
        <v>715</v>
      </c>
      <c r="E8" s="27">
        <v>694</v>
      </c>
      <c r="F8" s="27">
        <v>676</v>
      </c>
      <c r="G8" s="14">
        <v>657</v>
      </c>
      <c r="H8" s="14">
        <v>1260</v>
      </c>
      <c r="I8" s="14">
        <v>1226</v>
      </c>
      <c r="J8" s="14">
        <v>1192</v>
      </c>
      <c r="K8" s="14">
        <v>-4097</v>
      </c>
      <c r="L8" s="14">
        <v>8043</v>
      </c>
      <c r="M8" s="14">
        <v>904</v>
      </c>
      <c r="N8" s="14">
        <v>883</v>
      </c>
    </row>
    <row r="9" spans="1:14">
      <c r="A9" s="13" t="s">
        <v>100</v>
      </c>
      <c r="B9" s="27">
        <v>6621</v>
      </c>
      <c r="C9" s="27">
        <v>12427</v>
      </c>
      <c r="D9" s="27">
        <v>2532</v>
      </c>
      <c r="E9" s="27">
        <v>871</v>
      </c>
      <c r="F9" s="27">
        <v>8035</v>
      </c>
      <c r="G9" s="14">
        <v>693</v>
      </c>
      <c r="H9" s="14">
        <v>1662</v>
      </c>
      <c r="I9" s="14">
        <v>233</v>
      </c>
      <c r="J9" s="14">
        <v>992</v>
      </c>
      <c r="K9" s="14">
        <v>7883</v>
      </c>
      <c r="L9" s="14">
        <v>32739</v>
      </c>
      <c r="M9" s="14">
        <v>566</v>
      </c>
      <c r="N9" s="14">
        <v>5932</v>
      </c>
    </row>
    <row r="10" spans="1:14" ht="14.5" customHeight="1">
      <c r="A10" s="13" t="s">
        <v>101</v>
      </c>
      <c r="B10" s="54">
        <v>8353</v>
      </c>
      <c r="C10" s="54">
        <v>14405</v>
      </c>
      <c r="D10" s="54">
        <v>-93487</v>
      </c>
      <c r="E10" s="54">
        <v>58268</v>
      </c>
      <c r="F10" s="54">
        <v>62843</v>
      </c>
      <c r="G10" s="14">
        <v>24809</v>
      </c>
      <c r="H10" s="14">
        <v>3243</v>
      </c>
      <c r="I10" s="14">
        <v>2976</v>
      </c>
      <c r="J10" s="14">
        <v>3084</v>
      </c>
      <c r="K10" s="14">
        <v>14291</v>
      </c>
      <c r="L10" s="14">
        <v>-4201</v>
      </c>
      <c r="M10" s="14">
        <v>-4026</v>
      </c>
      <c r="N10" s="14">
        <v>-2172</v>
      </c>
    </row>
    <row r="11" spans="1:14">
      <c r="A11" s="13" t="s">
        <v>102</v>
      </c>
      <c r="B11" s="27">
        <v>6320</v>
      </c>
      <c r="C11" s="27">
        <v>-1122</v>
      </c>
      <c r="D11" s="27">
        <v>286</v>
      </c>
      <c r="E11" s="27">
        <v>2753</v>
      </c>
      <c r="F11" s="27">
        <v>2501</v>
      </c>
      <c r="G11" s="14">
        <v>-8242</v>
      </c>
      <c r="H11" s="14">
        <v>2732</v>
      </c>
      <c r="I11" s="14">
        <v>-2610</v>
      </c>
      <c r="J11" s="14">
        <v>23200</v>
      </c>
      <c r="K11" s="14">
        <v>-432</v>
      </c>
      <c r="L11" s="14">
        <v>68</v>
      </c>
      <c r="M11" s="14">
        <v>1222</v>
      </c>
      <c r="N11" s="14">
        <v>-1443</v>
      </c>
    </row>
    <row r="12" spans="1:14">
      <c r="A12" s="13" t="s">
        <v>103</v>
      </c>
      <c r="B12" s="27">
        <v>2858</v>
      </c>
      <c r="C12" s="27">
        <v>3871</v>
      </c>
      <c r="D12" s="27">
        <v>1206</v>
      </c>
      <c r="E12" s="27">
        <v>1885</v>
      </c>
      <c r="F12" s="27">
        <v>770</v>
      </c>
      <c r="G12" s="14">
        <v>9645</v>
      </c>
      <c r="H12" s="14">
        <v>1740</v>
      </c>
      <c r="I12" s="14">
        <v>-85</v>
      </c>
      <c r="J12" s="14">
        <v>180</v>
      </c>
      <c r="K12" s="14">
        <v>854</v>
      </c>
      <c r="L12" s="14">
        <v>-1079</v>
      </c>
      <c r="M12" s="14">
        <v>170</v>
      </c>
      <c r="N12" s="14">
        <v>794</v>
      </c>
    </row>
    <row r="13" spans="1:14">
      <c r="A13" s="13" t="s">
        <v>104</v>
      </c>
      <c r="B13" s="27">
        <v>-4553</v>
      </c>
      <c r="C13" s="27">
        <v>8072</v>
      </c>
      <c r="D13" s="27">
        <v>-4392</v>
      </c>
      <c r="E13" s="27">
        <v>5068</v>
      </c>
      <c r="F13" s="27">
        <v>-8853</v>
      </c>
      <c r="G13" s="14">
        <v>4175</v>
      </c>
      <c r="H13" s="14">
        <v>-717</v>
      </c>
      <c r="I13" s="14">
        <v>0</v>
      </c>
      <c r="J13" s="14">
        <v>-1198</v>
      </c>
      <c r="K13" s="14">
        <v>0</v>
      </c>
      <c r="L13" s="14">
        <v>-2964</v>
      </c>
      <c r="M13" s="14">
        <v>0</v>
      </c>
      <c r="N13" s="14">
        <v>-3540</v>
      </c>
    </row>
    <row r="14" spans="1:14">
      <c r="A14" s="13" t="s">
        <v>105</v>
      </c>
      <c r="B14" s="27">
        <v>51240</v>
      </c>
      <c r="C14" s="27">
        <v>29659</v>
      </c>
      <c r="D14" s="27">
        <v>25003</v>
      </c>
      <c r="E14" s="27">
        <v>17686</v>
      </c>
      <c r="F14" s="27">
        <v>13832</v>
      </c>
      <c r="G14" s="14">
        <v>14004</v>
      </c>
      <c r="H14" s="14">
        <v>15207</v>
      </c>
      <c r="I14" s="14">
        <v>17829</v>
      </c>
      <c r="J14" s="14">
        <v>12475</v>
      </c>
      <c r="K14" s="14">
        <v>15673</v>
      </c>
      <c r="L14" s="14">
        <v>20019</v>
      </c>
      <c r="M14" s="14">
        <v>16264</v>
      </c>
      <c r="N14" s="14">
        <v>14790</v>
      </c>
    </row>
    <row r="15" spans="1:14">
      <c r="A15" s="13" t="s">
        <v>106</v>
      </c>
      <c r="B15" s="27">
        <v>1080</v>
      </c>
      <c r="C15" s="27">
        <v>968</v>
      </c>
      <c r="D15" s="27">
        <v>965</v>
      </c>
      <c r="E15" s="27">
        <v>1127</v>
      </c>
      <c r="F15" s="27">
        <v>1261</v>
      </c>
      <c r="G15" s="14">
        <v>1296</v>
      </c>
      <c r="H15" s="14">
        <v>1575</v>
      </c>
      <c r="I15" s="14">
        <v>991</v>
      </c>
      <c r="J15" s="14">
        <v>714</v>
      </c>
      <c r="K15" s="14">
        <v>728</v>
      </c>
      <c r="L15" s="14">
        <v>646</v>
      </c>
      <c r="M15" s="14">
        <v>735</v>
      </c>
      <c r="N15" s="14">
        <v>608</v>
      </c>
    </row>
    <row r="16" spans="1:14">
      <c r="A16" s="13" t="s">
        <v>107</v>
      </c>
      <c r="B16" s="27">
        <v>-30</v>
      </c>
      <c r="C16" s="27">
        <v>-1695</v>
      </c>
      <c r="D16" s="27">
        <v>-179</v>
      </c>
      <c r="E16" s="27">
        <v>1486</v>
      </c>
      <c r="F16" s="27">
        <v>1515</v>
      </c>
      <c r="G16" s="14">
        <v>6840</v>
      </c>
      <c r="H16" s="14">
        <v>1027</v>
      </c>
      <c r="I16" s="14"/>
      <c r="J16" s="14"/>
      <c r="K16" s="14"/>
      <c r="L16" s="14"/>
      <c r="M16" s="14"/>
      <c r="N16" s="14"/>
    </row>
    <row r="17" spans="1:14">
      <c r="A17" s="13" t="s">
        <v>142</v>
      </c>
      <c r="B17" s="27">
        <v>60414</v>
      </c>
      <c r="C17" s="27">
        <v>61049</v>
      </c>
      <c r="D17" s="27">
        <v>59842</v>
      </c>
      <c r="E17" s="27">
        <v>58226</v>
      </c>
      <c r="F17" s="27">
        <v>56550</v>
      </c>
      <c r="G17" s="14">
        <v>61899</v>
      </c>
      <c r="H17" s="14">
        <v>57367</v>
      </c>
      <c r="I17" s="14">
        <v>55192</v>
      </c>
      <c r="J17" s="14">
        <v>53561</v>
      </c>
      <c r="K17" s="14">
        <v>134167</v>
      </c>
      <c r="L17" s="14">
        <v>28161</v>
      </c>
      <c r="M17" s="14">
        <v>26891</v>
      </c>
      <c r="N17" s="14">
        <v>26881</v>
      </c>
    </row>
    <row r="18" spans="1:14">
      <c r="A18" s="13" t="s">
        <v>108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14">
        <v>0</v>
      </c>
      <c r="H18" s="14">
        <v>0</v>
      </c>
      <c r="I18" s="14">
        <v>0</v>
      </c>
      <c r="J18" s="14">
        <v>0</v>
      </c>
      <c r="K18" s="14">
        <v>2407</v>
      </c>
      <c r="L18" s="14">
        <v>-350397</v>
      </c>
      <c r="M18" s="14">
        <v>0</v>
      </c>
      <c r="N18" s="14">
        <v>0</v>
      </c>
    </row>
    <row r="19" spans="1:14">
      <c r="A19" s="13" t="s">
        <v>109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14">
        <v>0</v>
      </c>
      <c r="H19" s="14">
        <v>29</v>
      </c>
      <c r="I19" s="14">
        <v>-29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</row>
    <row r="20" spans="1:14">
      <c r="A20" s="13" t="s">
        <v>110</v>
      </c>
      <c r="B20" s="27">
        <v>-577</v>
      </c>
      <c r="C20" s="27">
        <v>-767</v>
      </c>
      <c r="D20" s="27">
        <v>796</v>
      </c>
      <c r="E20" s="27">
        <v>-4546</v>
      </c>
      <c r="F20" s="27">
        <v>-1873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</row>
    <row r="21" spans="1:14">
      <c r="A21" s="17" t="s">
        <v>68</v>
      </c>
      <c r="B21" s="31">
        <f t="shared" ref="B21:G21" si="0">SUM(B6:B20)+B3</f>
        <v>635171</v>
      </c>
      <c r="C21" s="31">
        <f t="shared" si="0"/>
        <v>656865</v>
      </c>
      <c r="D21" s="31">
        <f t="shared" si="0"/>
        <v>562444</v>
      </c>
      <c r="E21" s="31">
        <f t="shared" si="0"/>
        <v>820298</v>
      </c>
      <c r="F21" s="31">
        <f t="shared" si="0"/>
        <v>691541</v>
      </c>
      <c r="G21" s="31">
        <f t="shared" si="0"/>
        <v>627553</v>
      </c>
      <c r="H21" s="31">
        <f t="shared" ref="H21:N21" si="1">SUM(H6:H20)+H3</f>
        <v>564975</v>
      </c>
      <c r="I21" s="31">
        <f t="shared" si="1"/>
        <v>411067</v>
      </c>
      <c r="J21" s="31">
        <f t="shared" si="1"/>
        <v>550514</v>
      </c>
      <c r="K21" s="31">
        <f t="shared" si="1"/>
        <v>495491</v>
      </c>
      <c r="L21" s="31">
        <f t="shared" si="1"/>
        <v>442005.56665000028</v>
      </c>
      <c r="M21" s="31">
        <f t="shared" si="1"/>
        <v>488139.43334999972</v>
      </c>
      <c r="N21" s="31">
        <f t="shared" si="1"/>
        <v>400972</v>
      </c>
    </row>
    <row r="22" spans="1:14">
      <c r="A22" s="18"/>
      <c r="B22" s="18"/>
      <c r="C22" s="18"/>
      <c r="D22" s="18"/>
      <c r="E22" s="18"/>
      <c r="F22" s="18"/>
      <c r="G22" s="18"/>
      <c r="H22" s="18"/>
    </row>
    <row r="23" spans="1:14">
      <c r="A23" s="24" t="s">
        <v>111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</row>
    <row r="24" spans="1:14">
      <c r="A24" s="13" t="s">
        <v>112</v>
      </c>
      <c r="B24" s="27">
        <v>-381965</v>
      </c>
      <c r="C24" s="27">
        <v>136049</v>
      </c>
      <c r="D24" s="27">
        <v>-78885</v>
      </c>
      <c r="E24" s="27">
        <v>-37624</v>
      </c>
      <c r="F24" s="27">
        <v>-177632</v>
      </c>
      <c r="G24" s="14">
        <v>-94661</v>
      </c>
      <c r="H24" s="14">
        <v>-237204</v>
      </c>
      <c r="I24" s="14">
        <v>161061</v>
      </c>
      <c r="J24" s="14">
        <v>-207091</v>
      </c>
      <c r="K24" s="14">
        <v>12240</v>
      </c>
      <c r="L24" s="14">
        <v>-72574</v>
      </c>
      <c r="M24" s="14">
        <v>-10360</v>
      </c>
      <c r="N24" s="14">
        <v>-180140</v>
      </c>
    </row>
    <row r="25" spans="1:14">
      <c r="A25" s="13" t="s">
        <v>64</v>
      </c>
      <c r="B25" s="27">
        <v>-212858</v>
      </c>
      <c r="C25" s="27">
        <v>-399419</v>
      </c>
      <c r="D25" s="27">
        <v>-114411</v>
      </c>
      <c r="E25" s="27">
        <v>-91494</v>
      </c>
      <c r="F25" s="27">
        <v>-291485</v>
      </c>
      <c r="G25" s="14">
        <v>-290490</v>
      </c>
      <c r="H25" s="14">
        <v>185228</v>
      </c>
      <c r="I25" s="14">
        <v>-179298</v>
      </c>
      <c r="J25" s="14">
        <v>-104540</v>
      </c>
      <c r="K25" s="14">
        <v>-388669</v>
      </c>
      <c r="L25" s="14">
        <v>-357370</v>
      </c>
      <c r="M25" s="14">
        <v>-9371</v>
      </c>
      <c r="N25" s="14">
        <v>80480</v>
      </c>
    </row>
    <row r="26" spans="1:14">
      <c r="A26" s="13" t="s">
        <v>113</v>
      </c>
      <c r="B26" s="27">
        <v>2345</v>
      </c>
      <c r="C26" s="27">
        <v>17386</v>
      </c>
      <c r="D26" s="27">
        <v>10025</v>
      </c>
      <c r="E26" s="27">
        <v>-39773</v>
      </c>
      <c r="F26" s="27">
        <v>-26406</v>
      </c>
      <c r="G26" s="14">
        <v>2092</v>
      </c>
      <c r="H26" s="14">
        <v>78051</v>
      </c>
      <c r="I26" s="14">
        <v>-15539</v>
      </c>
      <c r="J26" s="14">
        <v>-7482</v>
      </c>
      <c r="K26" s="14">
        <v>51791</v>
      </c>
      <c r="L26" s="14">
        <v>117553</v>
      </c>
      <c r="M26" s="14">
        <v>9394</v>
      </c>
      <c r="N26" s="14">
        <v>-48431</v>
      </c>
    </row>
    <row r="27" spans="1:14">
      <c r="A27" s="13" t="s">
        <v>114</v>
      </c>
      <c r="B27" s="27">
        <v>-7476</v>
      </c>
      <c r="C27" s="27">
        <v>40089</v>
      </c>
      <c r="D27" s="27">
        <v>-8077</v>
      </c>
      <c r="E27" s="27">
        <v>884</v>
      </c>
      <c r="F27" s="27">
        <v>7691</v>
      </c>
      <c r="G27" s="14">
        <v>-29374</v>
      </c>
      <c r="H27" s="14">
        <v>-43494</v>
      </c>
      <c r="I27" s="14">
        <v>-6980</v>
      </c>
      <c r="J27" s="14">
        <v>-4090</v>
      </c>
      <c r="K27" s="14">
        <v>-30476</v>
      </c>
      <c r="L27" s="14">
        <v>-328618</v>
      </c>
      <c r="M27" s="14">
        <v>-4143</v>
      </c>
      <c r="N27" s="14">
        <v>-6852</v>
      </c>
    </row>
    <row r="28" spans="1:14">
      <c r="A28" s="13" t="s">
        <v>76</v>
      </c>
      <c r="B28" s="27">
        <v>-44844</v>
      </c>
      <c r="C28" s="27">
        <v>747894</v>
      </c>
      <c r="D28" s="27">
        <v>146190</v>
      </c>
      <c r="E28" s="27">
        <v>-487771</v>
      </c>
      <c r="F28" s="27">
        <v>83581</v>
      </c>
      <c r="G28" s="14">
        <v>763646</v>
      </c>
      <c r="H28" s="14">
        <v>111442</v>
      </c>
      <c r="I28" s="14">
        <v>-553015</v>
      </c>
      <c r="J28" s="14">
        <v>133961</v>
      </c>
      <c r="K28" s="14">
        <v>371197</v>
      </c>
      <c r="L28" s="14">
        <v>272866</v>
      </c>
      <c r="M28" s="14">
        <v>-61636</v>
      </c>
      <c r="N28" s="14">
        <v>-117235</v>
      </c>
    </row>
    <row r="29" spans="1:14">
      <c r="A29" s="13" t="s">
        <v>115</v>
      </c>
      <c r="B29" s="27">
        <v>10754</v>
      </c>
      <c r="C29" s="27">
        <v>-65687</v>
      </c>
      <c r="D29" s="27">
        <v>71262</v>
      </c>
      <c r="E29" s="27">
        <v>93443</v>
      </c>
      <c r="F29" s="27">
        <v>10256</v>
      </c>
      <c r="G29" s="14">
        <v>-100110</v>
      </c>
      <c r="H29" s="14">
        <v>-6158</v>
      </c>
      <c r="I29" s="14">
        <v>121909</v>
      </c>
      <c r="J29" s="14">
        <v>-3155</v>
      </c>
      <c r="K29" s="14">
        <v>-49531</v>
      </c>
      <c r="L29" s="14">
        <v>33535</v>
      </c>
      <c r="M29" s="14">
        <v>59139</v>
      </c>
      <c r="N29" s="14">
        <v>2300</v>
      </c>
    </row>
    <row r="30" spans="1:14">
      <c r="A30" s="13" t="s">
        <v>116</v>
      </c>
      <c r="B30" s="27">
        <v>-59554</v>
      </c>
      <c r="C30" s="27">
        <v>-53334</v>
      </c>
      <c r="D30" s="27">
        <v>-26642</v>
      </c>
      <c r="E30" s="27">
        <v>39092</v>
      </c>
      <c r="F30" s="27">
        <v>4881</v>
      </c>
      <c r="G30" s="14">
        <v>5884</v>
      </c>
      <c r="H30" s="14">
        <v>-20663</v>
      </c>
      <c r="I30" s="14">
        <v>-36496</v>
      </c>
      <c r="J30" s="14">
        <v>39469</v>
      </c>
      <c r="K30" s="14">
        <v>-35760</v>
      </c>
      <c r="L30" s="14">
        <v>-3898</v>
      </c>
      <c r="M30" s="14">
        <v>-13179</v>
      </c>
      <c r="N30" s="14">
        <v>27395</v>
      </c>
    </row>
    <row r="31" spans="1:14">
      <c r="A31" s="13" t="s">
        <v>83</v>
      </c>
      <c r="B31" s="54">
        <v>44118</v>
      </c>
      <c r="C31" s="54">
        <v>56477</v>
      </c>
      <c r="D31" s="54">
        <v>101374</v>
      </c>
      <c r="E31" s="27">
        <v>-36146</v>
      </c>
      <c r="F31" s="27">
        <v>-2412</v>
      </c>
      <c r="G31" s="54">
        <v>56569.458030000002</v>
      </c>
      <c r="H31" s="54">
        <v>16247.868109999999</v>
      </c>
      <c r="I31" s="54">
        <v>27251.365330000001</v>
      </c>
      <c r="J31" s="54">
        <v>17554.309519999999</v>
      </c>
      <c r="K31" s="14">
        <v>4972</v>
      </c>
      <c r="L31" s="14">
        <v>21637</v>
      </c>
      <c r="M31" s="14">
        <v>-10933</v>
      </c>
      <c r="N31" s="14">
        <v>-6117</v>
      </c>
    </row>
    <row r="32" spans="1:14">
      <c r="A32" s="13" t="s">
        <v>117</v>
      </c>
      <c r="B32" s="27">
        <v>-2307</v>
      </c>
      <c r="C32" s="27">
        <v>667</v>
      </c>
      <c r="D32" s="27">
        <v>-48543</v>
      </c>
      <c r="E32" s="27">
        <v>48568</v>
      </c>
      <c r="F32" s="27">
        <v>14046</v>
      </c>
      <c r="G32" s="14">
        <v>4621</v>
      </c>
      <c r="H32" s="14">
        <v>4020</v>
      </c>
      <c r="I32" s="14">
        <v>1228</v>
      </c>
      <c r="J32" s="14">
        <v>-1361</v>
      </c>
      <c r="K32" s="14">
        <v>4084</v>
      </c>
      <c r="L32" s="14">
        <v>3419</v>
      </c>
      <c r="M32" s="14">
        <v>2373</v>
      </c>
      <c r="N32" s="14">
        <v>-27714</v>
      </c>
    </row>
    <row r="33" spans="1:15">
      <c r="A33" s="17" t="s">
        <v>118</v>
      </c>
      <c r="B33" s="16">
        <f t="shared" ref="B33:N33" si="2">SUM(B24:B32)+B21</f>
        <v>-16616</v>
      </c>
      <c r="C33" s="16">
        <f t="shared" si="2"/>
        <v>1136987</v>
      </c>
      <c r="D33" s="16">
        <f t="shared" si="2"/>
        <v>614737</v>
      </c>
      <c r="E33" s="16">
        <f t="shared" si="2"/>
        <v>309477</v>
      </c>
      <c r="F33" s="16">
        <f t="shared" si="2"/>
        <v>314061</v>
      </c>
      <c r="G33" s="16">
        <f t="shared" si="2"/>
        <v>945730.45802999998</v>
      </c>
      <c r="H33" s="16">
        <f t="shared" si="2"/>
        <v>652444.86811000004</v>
      </c>
      <c r="I33" s="16">
        <f t="shared" si="2"/>
        <v>-68811.634669999999</v>
      </c>
      <c r="J33" s="16">
        <f t="shared" si="2"/>
        <v>413779.30952000001</v>
      </c>
      <c r="K33" s="16">
        <f t="shared" si="2"/>
        <v>435339</v>
      </c>
      <c r="L33" s="16">
        <f t="shared" si="2"/>
        <v>128555.56665000028</v>
      </c>
      <c r="M33" s="16">
        <f t="shared" si="2"/>
        <v>449423.43334999972</v>
      </c>
      <c r="N33" s="16">
        <f t="shared" si="2"/>
        <v>124658</v>
      </c>
    </row>
    <row r="34" spans="1:15">
      <c r="A34" s="18"/>
      <c r="B34" s="18"/>
      <c r="C34" s="18"/>
      <c r="D34" s="18"/>
      <c r="E34" s="18"/>
      <c r="F34" s="18"/>
      <c r="G34" s="18"/>
      <c r="H34" s="18"/>
    </row>
    <row r="35" spans="1:15">
      <c r="A35" s="13" t="s">
        <v>119</v>
      </c>
      <c r="B35" s="27">
        <v>-29891</v>
      </c>
      <c r="C35" s="27">
        <v>-17175</v>
      </c>
      <c r="D35" s="27">
        <v>-18070</v>
      </c>
      <c r="E35" s="27">
        <v>-9318</v>
      </c>
      <c r="F35" s="27">
        <v>-20298</v>
      </c>
      <c r="G35" s="14">
        <v>-10044</v>
      </c>
      <c r="H35" s="14">
        <v>-5419</v>
      </c>
      <c r="I35" s="14">
        <v>-17809</v>
      </c>
      <c r="J35" s="14">
        <v>-6812</v>
      </c>
      <c r="K35" s="14">
        <v>-26984</v>
      </c>
      <c r="L35" s="14">
        <v>-9776</v>
      </c>
      <c r="M35" s="14">
        <v>-23103</v>
      </c>
      <c r="N35" s="14">
        <v>-2270</v>
      </c>
    </row>
    <row r="36" spans="1:15">
      <c r="A36" s="13" t="s">
        <v>120</v>
      </c>
      <c r="B36" s="27">
        <v>-40282</v>
      </c>
      <c r="C36" s="27">
        <v>-121783</v>
      </c>
      <c r="D36" s="27">
        <v>-94371</v>
      </c>
      <c r="E36" s="27">
        <v>-96079</v>
      </c>
      <c r="F36" s="27">
        <v>-61743</v>
      </c>
      <c r="G36" s="14">
        <v>-107602</v>
      </c>
      <c r="H36" s="14">
        <v>-6769</v>
      </c>
      <c r="I36" s="14">
        <v>-43064</v>
      </c>
      <c r="J36" s="14">
        <v>-44006</v>
      </c>
      <c r="K36" s="14">
        <v>-56</v>
      </c>
      <c r="L36" s="14">
        <v>-64708</v>
      </c>
      <c r="M36" s="14">
        <v>-25997</v>
      </c>
      <c r="N36" s="14">
        <v>-20382</v>
      </c>
    </row>
    <row r="37" spans="1:15">
      <c r="A37" s="13" t="s">
        <v>143</v>
      </c>
      <c r="B37" s="27">
        <v>-60414</v>
      </c>
      <c r="C37" s="27">
        <v>-61049</v>
      </c>
      <c r="D37" s="27">
        <v>-59842</v>
      </c>
      <c r="E37" s="27">
        <v>-58226</v>
      </c>
      <c r="F37" s="27">
        <v>-56550</v>
      </c>
      <c r="G37" s="14">
        <v>-61899</v>
      </c>
      <c r="H37" s="14">
        <v>-57367</v>
      </c>
      <c r="I37" s="14">
        <v>-55192</v>
      </c>
      <c r="J37" s="14">
        <v>-53561</v>
      </c>
      <c r="K37" s="14">
        <v>-134167</v>
      </c>
      <c r="L37" s="14">
        <v>-28161</v>
      </c>
      <c r="M37" s="14">
        <v>-26891</v>
      </c>
      <c r="N37" s="14">
        <v>-26881</v>
      </c>
    </row>
    <row r="38" spans="1:15">
      <c r="A38" s="13" t="s">
        <v>121</v>
      </c>
      <c r="B38" s="54">
        <v>-11002</v>
      </c>
      <c r="C38" s="54">
        <v>-13522</v>
      </c>
      <c r="D38" s="54">
        <v>-10788</v>
      </c>
      <c r="E38" s="54">
        <v>-18289</v>
      </c>
      <c r="F38" s="54">
        <v>-8473</v>
      </c>
      <c r="G38" s="54">
        <v>-18901.458030000002</v>
      </c>
      <c r="H38" s="54">
        <v>-18711</v>
      </c>
      <c r="I38" s="54">
        <v>-16319</v>
      </c>
      <c r="J38" s="54">
        <v>-14485</v>
      </c>
      <c r="K38" s="14"/>
      <c r="L38" s="14"/>
      <c r="M38" s="14"/>
      <c r="N38" s="14"/>
      <c r="O38" s="20"/>
    </row>
    <row r="39" spans="1:15" ht="15" customHeight="1">
      <c r="A39" s="17" t="s">
        <v>122</v>
      </c>
      <c r="B39" s="16">
        <f t="shared" ref="B39:G39" si="3">SUM(B35:B38)+B33</f>
        <v>-158205</v>
      </c>
      <c r="C39" s="16">
        <f t="shared" si="3"/>
        <v>923458</v>
      </c>
      <c r="D39" s="16">
        <f t="shared" si="3"/>
        <v>431666</v>
      </c>
      <c r="E39" s="16">
        <f t="shared" si="3"/>
        <v>127565</v>
      </c>
      <c r="F39" s="16">
        <f t="shared" si="3"/>
        <v>166997</v>
      </c>
      <c r="G39" s="16">
        <f t="shared" si="3"/>
        <v>747284</v>
      </c>
      <c r="H39" s="16">
        <f t="shared" ref="H39:J39" si="4">SUM(H35:H38)+H33</f>
        <v>564178.86811000004</v>
      </c>
      <c r="I39" s="16">
        <f t="shared" si="4"/>
        <v>-201195.63467</v>
      </c>
      <c r="J39" s="16">
        <f t="shared" si="4"/>
        <v>294915.30952000001</v>
      </c>
      <c r="K39" s="16">
        <f t="shared" ref="K39:N39" si="5">SUM(K35:K37)+K33</f>
        <v>274132</v>
      </c>
      <c r="L39" s="16">
        <f t="shared" si="5"/>
        <v>25910.566650000284</v>
      </c>
      <c r="M39" s="16">
        <f t="shared" si="5"/>
        <v>373432.43334999972</v>
      </c>
      <c r="N39" s="16">
        <f t="shared" si="5"/>
        <v>75125</v>
      </c>
    </row>
    <row r="40" spans="1:15">
      <c r="A40" s="18"/>
      <c r="B40" s="18"/>
      <c r="C40" s="18"/>
      <c r="D40" s="18"/>
      <c r="E40" s="18"/>
      <c r="F40" s="18"/>
      <c r="G40" s="18"/>
      <c r="H40" s="18"/>
    </row>
    <row r="41" spans="1:15">
      <c r="A41" s="24" t="s">
        <v>123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</row>
    <row r="42" spans="1:15">
      <c r="A42" s="30" t="s">
        <v>124</v>
      </c>
      <c r="B42" s="27">
        <v>0</v>
      </c>
      <c r="C42" s="27">
        <v>1380</v>
      </c>
      <c r="D42" s="27">
        <v>0</v>
      </c>
      <c r="E42" s="14">
        <v>13275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1</v>
      </c>
      <c r="L42" s="14">
        <v>283685</v>
      </c>
      <c r="M42" s="14">
        <v>0</v>
      </c>
      <c r="N42" s="14">
        <v>0</v>
      </c>
    </row>
    <row r="43" spans="1:15">
      <c r="A43" s="13" t="s">
        <v>125</v>
      </c>
      <c r="B43" s="27">
        <v>0</v>
      </c>
      <c r="C43" s="27">
        <v>0</v>
      </c>
      <c r="D43" s="27">
        <v>0</v>
      </c>
      <c r="E43" s="27">
        <v>0</v>
      </c>
      <c r="F43" s="27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</row>
    <row r="44" spans="1:15">
      <c r="A44" s="13" t="s">
        <v>126</v>
      </c>
      <c r="B44" s="27">
        <v>-188238</v>
      </c>
      <c r="C44" s="27">
        <v>-350967</v>
      </c>
      <c r="D44" s="27">
        <v>-215286</v>
      </c>
      <c r="E44" s="27">
        <v>-254620</v>
      </c>
      <c r="F44" s="27">
        <v>-133863</v>
      </c>
      <c r="G44" s="14">
        <v>-201733</v>
      </c>
      <c r="H44" s="14">
        <v>-187228</v>
      </c>
      <c r="I44" s="14">
        <v>-110397</v>
      </c>
      <c r="J44" s="14">
        <v>-177063</v>
      </c>
      <c r="K44" s="14">
        <v>194126.10182000001</v>
      </c>
      <c r="L44" s="14">
        <v>-143753.27840000001</v>
      </c>
      <c r="M44" s="14">
        <v>-162104.90419999999</v>
      </c>
      <c r="N44" s="14">
        <v>-174402.93273</v>
      </c>
    </row>
    <row r="45" spans="1:15">
      <c r="A45" s="13" t="s">
        <v>127</v>
      </c>
      <c r="B45" s="27">
        <v>0</v>
      </c>
      <c r="C45" s="27">
        <v>134</v>
      </c>
      <c r="D45" s="27">
        <v>0</v>
      </c>
      <c r="E45" s="27">
        <v>209</v>
      </c>
      <c r="F45" s="27">
        <v>466</v>
      </c>
      <c r="G45" s="14">
        <v>5348</v>
      </c>
      <c r="H45" s="14">
        <v>1292</v>
      </c>
      <c r="I45" s="14">
        <v>0</v>
      </c>
      <c r="J45" s="14">
        <v>8</v>
      </c>
      <c r="K45" s="14">
        <v>-218</v>
      </c>
      <c r="L45" s="14">
        <v>406</v>
      </c>
      <c r="M45" s="14">
        <v>50</v>
      </c>
      <c r="N45" s="14">
        <v>-17</v>
      </c>
    </row>
    <row r="46" spans="1:15">
      <c r="A46" s="13" t="s">
        <v>128</v>
      </c>
      <c r="B46" s="27">
        <v>0</v>
      </c>
      <c r="C46" s="27">
        <v>-4510</v>
      </c>
      <c r="D46" s="27">
        <v>6479</v>
      </c>
      <c r="E46" s="27">
        <v>-331</v>
      </c>
      <c r="F46" s="27">
        <v>-14274</v>
      </c>
      <c r="G46" s="14">
        <v>-3289</v>
      </c>
      <c r="H46" s="14">
        <v>3289</v>
      </c>
      <c r="I46" s="14">
        <v>0</v>
      </c>
      <c r="J46" s="14">
        <v>-3289</v>
      </c>
      <c r="K46" s="14">
        <v>0</v>
      </c>
      <c r="L46" s="14">
        <v>0</v>
      </c>
      <c r="M46" s="14">
        <v>0</v>
      </c>
      <c r="N46" s="14">
        <v>0</v>
      </c>
    </row>
    <row r="47" spans="1:15">
      <c r="A47" s="13" t="s">
        <v>129</v>
      </c>
      <c r="B47" s="27">
        <v>-4000</v>
      </c>
      <c r="C47" s="27">
        <v>-17350</v>
      </c>
      <c r="D47" s="27">
        <v>-1100</v>
      </c>
      <c r="E47" s="27">
        <v>0</v>
      </c>
      <c r="F47" s="27">
        <v>0</v>
      </c>
      <c r="G47" s="14">
        <v>1768</v>
      </c>
      <c r="H47" s="14">
        <v>-1803</v>
      </c>
      <c r="I47" s="14"/>
      <c r="J47" s="14"/>
      <c r="K47" s="14"/>
      <c r="L47" s="14"/>
      <c r="M47" s="14"/>
      <c r="N47" s="14"/>
    </row>
    <row r="48" spans="1:15">
      <c r="A48" s="13" t="s">
        <v>130</v>
      </c>
      <c r="B48" s="27">
        <v>0</v>
      </c>
      <c r="C48" s="27">
        <v>-440</v>
      </c>
      <c r="D48" s="27">
        <v>0</v>
      </c>
      <c r="E48" s="27">
        <v>-14292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v>0</v>
      </c>
    </row>
    <row r="49" spans="1:14">
      <c r="A49" s="17" t="s">
        <v>131</v>
      </c>
      <c r="B49" s="16">
        <f t="shared" ref="B49:N49" si="6">SUM(B42:B48)</f>
        <v>-192238</v>
      </c>
      <c r="C49" s="16">
        <f t="shared" si="6"/>
        <v>-371753</v>
      </c>
      <c r="D49" s="16">
        <f t="shared" si="6"/>
        <v>-209907</v>
      </c>
      <c r="E49" s="16">
        <f t="shared" si="6"/>
        <v>-255759</v>
      </c>
      <c r="F49" s="16">
        <f t="shared" si="6"/>
        <v>-147671</v>
      </c>
      <c r="G49" s="16">
        <f t="shared" si="6"/>
        <v>-197906</v>
      </c>
      <c r="H49" s="16">
        <f t="shared" si="6"/>
        <v>-184450</v>
      </c>
      <c r="I49" s="16">
        <f t="shared" si="6"/>
        <v>-110397</v>
      </c>
      <c r="J49" s="16">
        <f t="shared" si="6"/>
        <v>-180344</v>
      </c>
      <c r="K49" s="16">
        <f t="shared" si="6"/>
        <v>193909.10182000001</v>
      </c>
      <c r="L49" s="16">
        <f t="shared" si="6"/>
        <v>140337.72159999999</v>
      </c>
      <c r="M49" s="16">
        <f t="shared" si="6"/>
        <v>-162054.90419999999</v>
      </c>
      <c r="N49" s="16">
        <f t="shared" si="6"/>
        <v>-174419.93273</v>
      </c>
    </row>
    <row r="50" spans="1:14">
      <c r="A50" s="18"/>
      <c r="B50" s="18"/>
      <c r="C50" s="18"/>
      <c r="D50" s="18"/>
      <c r="E50" s="18"/>
      <c r="F50" s="18"/>
      <c r="G50" s="18"/>
      <c r="H50" s="18"/>
    </row>
    <row r="51" spans="1:14">
      <c r="A51" s="24" t="s">
        <v>132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</row>
    <row r="52" spans="1:14">
      <c r="A52" s="13" t="s">
        <v>133</v>
      </c>
      <c r="B52" s="27">
        <v>743252</v>
      </c>
      <c r="C52" s="27">
        <v>-703</v>
      </c>
      <c r="D52" s="27">
        <v>-73</v>
      </c>
      <c r="E52" s="27">
        <v>39954</v>
      </c>
      <c r="F52" s="27">
        <v>299056</v>
      </c>
      <c r="G52" s="14">
        <v>8417</v>
      </c>
      <c r="H52" s="14">
        <v>8379</v>
      </c>
      <c r="I52" s="14">
        <v>411599</v>
      </c>
      <c r="J52" s="14">
        <v>299821</v>
      </c>
      <c r="K52" s="14">
        <v>21866</v>
      </c>
      <c r="L52" s="14">
        <v>362367</v>
      </c>
      <c r="M52" s="14">
        <v>89170</v>
      </c>
      <c r="N52" s="14">
        <v>265244</v>
      </c>
    </row>
    <row r="53" spans="1:14">
      <c r="A53" s="13" t="s">
        <v>134</v>
      </c>
      <c r="B53" s="27">
        <v>-101202</v>
      </c>
      <c r="C53" s="27">
        <v>-77852</v>
      </c>
      <c r="D53" s="27">
        <v>-78</v>
      </c>
      <c r="E53" s="27">
        <v>-125229</v>
      </c>
      <c r="F53" s="27">
        <v>-314487</v>
      </c>
      <c r="G53" s="14">
        <v>-92225</v>
      </c>
      <c r="H53" s="14">
        <v>-16158</v>
      </c>
      <c r="I53" s="14">
        <v>-97362</v>
      </c>
      <c r="J53" s="14">
        <v>-19500</v>
      </c>
      <c r="K53" s="14">
        <v>-122220</v>
      </c>
      <c r="L53" s="14">
        <v>-115553</v>
      </c>
      <c r="M53" s="14">
        <v>-181644</v>
      </c>
      <c r="N53" s="14">
        <v>-43234</v>
      </c>
    </row>
    <row r="54" spans="1:14">
      <c r="A54" s="13" t="s">
        <v>135</v>
      </c>
      <c r="B54" s="27">
        <v>0</v>
      </c>
      <c r="C54" s="27">
        <v>0</v>
      </c>
      <c r="D54" s="27">
        <v>-73228</v>
      </c>
      <c r="E54" s="27">
        <v>0</v>
      </c>
      <c r="F54" s="27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</row>
    <row r="55" spans="1:14">
      <c r="A55" s="13" t="s">
        <v>136</v>
      </c>
      <c r="B55" s="27">
        <v>-99</v>
      </c>
      <c r="C55" s="27">
        <v>-181303</v>
      </c>
      <c r="D55" s="27">
        <v>-64</v>
      </c>
      <c r="E55" s="27">
        <v>-83618</v>
      </c>
      <c r="F55" s="27">
        <v>-40</v>
      </c>
      <c r="G55" s="14">
        <v>-63432</v>
      </c>
      <c r="H55" s="14">
        <v>-19481</v>
      </c>
      <c r="I55" s="14">
        <v>-107020</v>
      </c>
      <c r="J55" s="14">
        <v>-585</v>
      </c>
      <c r="K55" s="14">
        <v>-92955</v>
      </c>
      <c r="L55" s="14">
        <v>-49</v>
      </c>
      <c r="M55" s="14">
        <v>-92378</v>
      </c>
      <c r="N55" s="14">
        <v>-1219</v>
      </c>
    </row>
    <row r="56" spans="1:14">
      <c r="A56" s="13" t="s">
        <v>144</v>
      </c>
      <c r="B56" s="27">
        <v>-181472</v>
      </c>
      <c r="C56" s="27">
        <v>-182887</v>
      </c>
      <c r="D56" s="27">
        <v>-167843</v>
      </c>
      <c r="E56" s="27">
        <v>-170662</v>
      </c>
      <c r="F56" s="27">
        <v>-149778</v>
      </c>
      <c r="G56" s="14">
        <v>-121987</v>
      </c>
      <c r="H56" s="14">
        <v>-18679.480809999979</v>
      </c>
      <c r="I56" s="14">
        <v>-162915.51918999999</v>
      </c>
      <c r="J56" s="14">
        <v>-159825</v>
      </c>
      <c r="K56" s="14">
        <v>-382187</v>
      </c>
      <c r="L56" s="14">
        <v>-151718</v>
      </c>
      <c r="M56" s="14">
        <v>-124735</v>
      </c>
      <c r="N56" s="14">
        <v>-119468</v>
      </c>
    </row>
    <row r="57" spans="1:14">
      <c r="A57" s="17" t="s">
        <v>137</v>
      </c>
      <c r="B57" s="16">
        <f t="shared" ref="B57:N57" si="7">SUM(B52:B56)</f>
        <v>460479</v>
      </c>
      <c r="C57" s="16">
        <f t="shared" si="7"/>
        <v>-442745</v>
      </c>
      <c r="D57" s="16">
        <f t="shared" si="7"/>
        <v>-241286</v>
      </c>
      <c r="E57" s="16">
        <f t="shared" si="7"/>
        <v>-339555</v>
      </c>
      <c r="F57" s="16">
        <f t="shared" si="7"/>
        <v>-165249</v>
      </c>
      <c r="G57" s="16">
        <f t="shared" si="7"/>
        <v>-269227</v>
      </c>
      <c r="H57" s="16">
        <f t="shared" si="7"/>
        <v>-45939.480809999979</v>
      </c>
      <c r="I57" s="16">
        <f t="shared" si="7"/>
        <v>44301.480810000008</v>
      </c>
      <c r="J57" s="16">
        <f t="shared" si="7"/>
        <v>119911</v>
      </c>
      <c r="K57" s="16">
        <f t="shared" si="7"/>
        <v>-575496</v>
      </c>
      <c r="L57" s="16">
        <f t="shared" si="7"/>
        <v>95047</v>
      </c>
      <c r="M57" s="16">
        <f t="shared" si="7"/>
        <v>-309587</v>
      </c>
      <c r="N57" s="16">
        <f t="shared" si="7"/>
        <v>101323</v>
      </c>
    </row>
    <row r="58" spans="1:14">
      <c r="A58" s="18"/>
      <c r="B58" s="18"/>
      <c r="C58" s="18"/>
      <c r="D58" s="18"/>
      <c r="E58" s="18"/>
      <c r="F58" s="18"/>
      <c r="G58" s="18"/>
      <c r="H58" s="18"/>
    </row>
    <row r="59" spans="1:14">
      <c r="A59" s="10" t="s">
        <v>138</v>
      </c>
      <c r="B59" s="11">
        <f t="shared" ref="B59:N59" si="8">B57+B49+B39</f>
        <v>110036</v>
      </c>
      <c r="C59" s="11">
        <f>C57+C49+C39</f>
        <v>108960</v>
      </c>
      <c r="D59" s="11">
        <f t="shared" si="8"/>
        <v>-19527</v>
      </c>
      <c r="E59" s="11">
        <f t="shared" si="8"/>
        <v>-467749</v>
      </c>
      <c r="F59" s="11">
        <f t="shared" si="8"/>
        <v>-145923</v>
      </c>
      <c r="G59" s="11">
        <f t="shared" si="8"/>
        <v>280151</v>
      </c>
      <c r="H59" s="11">
        <f t="shared" si="8"/>
        <v>333789.38730000006</v>
      </c>
      <c r="I59" s="11">
        <f t="shared" si="8"/>
        <v>-267291.15385999996</v>
      </c>
      <c r="J59" s="11">
        <f t="shared" si="8"/>
        <v>234482.30952000001</v>
      </c>
      <c r="K59" s="11">
        <f t="shared" si="8"/>
        <v>-107454.89818000002</v>
      </c>
      <c r="L59" s="11">
        <f t="shared" si="8"/>
        <v>261295.28825000027</v>
      </c>
      <c r="M59" s="11">
        <f t="shared" si="8"/>
        <v>-98209.470850000274</v>
      </c>
      <c r="N59" s="11">
        <f t="shared" si="8"/>
        <v>2028.0672699999996</v>
      </c>
    </row>
    <row r="60" spans="1:14">
      <c r="A60" s="18"/>
      <c r="B60" s="18"/>
      <c r="C60" s="18"/>
      <c r="D60" s="18"/>
      <c r="E60" s="18"/>
      <c r="F60" s="18"/>
      <c r="G60" s="18"/>
      <c r="H60" s="18"/>
    </row>
    <row r="61" spans="1:14">
      <c r="A61" s="13" t="s">
        <v>139</v>
      </c>
      <c r="B61" s="14">
        <f t="shared" ref="B61:J61" si="9">C62</f>
        <v>356120.15448764875</v>
      </c>
      <c r="C61" s="14">
        <f t="shared" si="9"/>
        <v>247160.15448764875</v>
      </c>
      <c r="D61" s="14">
        <f t="shared" si="9"/>
        <v>266687.15448764875</v>
      </c>
      <c r="E61" s="14">
        <f t="shared" si="9"/>
        <v>734436.15448764875</v>
      </c>
      <c r="F61" s="14">
        <f t="shared" si="9"/>
        <v>880359.15448764875</v>
      </c>
      <c r="G61" s="14">
        <f t="shared" si="9"/>
        <v>600208.15448764875</v>
      </c>
      <c r="H61" s="14">
        <f t="shared" si="9"/>
        <v>266418.76718764869</v>
      </c>
      <c r="I61" s="14">
        <f t="shared" si="9"/>
        <v>533709.92104764865</v>
      </c>
      <c r="J61" s="14">
        <f t="shared" si="9"/>
        <v>299227.61152764858</v>
      </c>
      <c r="K61" s="14">
        <v>406682.5097076486</v>
      </c>
      <c r="L61" s="14">
        <v>145387.06842000142</v>
      </c>
      <c r="M61" s="14">
        <v>243595.91208000155</v>
      </c>
      <c r="N61" s="14">
        <v>241568</v>
      </c>
    </row>
    <row r="62" spans="1:14">
      <c r="A62" s="13" t="s">
        <v>140</v>
      </c>
      <c r="B62" s="54">
        <f t="shared" ref="B62" si="10">B61+B59</f>
        <v>466156.15448764875</v>
      </c>
      <c r="C62" s="54">
        <f>C61+C59</f>
        <v>356120.15448764875</v>
      </c>
      <c r="D62" s="54">
        <f t="shared" ref="D62:N62" si="11">D61+D59</f>
        <v>247160.15448764875</v>
      </c>
      <c r="E62" s="54">
        <f t="shared" si="11"/>
        <v>266687.15448764875</v>
      </c>
      <c r="F62" s="54">
        <f t="shared" si="11"/>
        <v>734436.15448764875</v>
      </c>
      <c r="G62" s="54">
        <f t="shared" si="11"/>
        <v>880359.15448764875</v>
      </c>
      <c r="H62" s="54">
        <f t="shared" si="11"/>
        <v>600208.15448764875</v>
      </c>
      <c r="I62" s="54">
        <f t="shared" si="11"/>
        <v>266418.76718764869</v>
      </c>
      <c r="J62" s="54">
        <f t="shared" si="11"/>
        <v>533709.92104764865</v>
      </c>
      <c r="K62" s="54">
        <f t="shared" si="11"/>
        <v>299227.61152764858</v>
      </c>
      <c r="L62" s="54">
        <f t="shared" si="11"/>
        <v>406682.3566700017</v>
      </c>
      <c r="M62" s="54">
        <f t="shared" si="11"/>
        <v>145386.44123000128</v>
      </c>
      <c r="N62" s="54">
        <f t="shared" si="11"/>
        <v>243596.06727</v>
      </c>
    </row>
    <row r="64" spans="1:14">
      <c r="B64" s="18"/>
      <c r="C64" s="18"/>
      <c r="D64" s="18"/>
      <c r="E64" s="18"/>
      <c r="F64" s="18"/>
      <c r="G64" s="18"/>
      <c r="H64" s="18"/>
    </row>
  </sheetData>
  <pageMargins left="0.78740157499999996" right="0.78740157499999996" top="0.984251969" bottom="0.984251969" header="0.4921259845" footer="0.492125984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9754D"/>
  </sheetPr>
  <dimension ref="A1:AS37"/>
  <sheetViews>
    <sheetView showGridLines="0" zoomScale="85" zoomScaleNormal="85" workbookViewId="0">
      <pane xSplit="1" ySplit="1" topLeftCell="B2" activePane="bottomRight" state="frozen"/>
      <selection pane="topRight"/>
      <selection pane="bottomLeft"/>
      <selection pane="bottomRight" activeCell="B1" sqref="B1"/>
    </sheetView>
  </sheetViews>
  <sheetFormatPr defaultColWidth="10.6328125" defaultRowHeight="14.5"/>
  <cols>
    <col min="1" max="1" width="58.6328125" style="18" customWidth="1"/>
    <col min="2" max="4" width="10.6328125" style="3" customWidth="1"/>
    <col min="5" max="42" width="10.6328125" style="18" customWidth="1"/>
    <col min="43" max="16384" width="10.6328125" style="18"/>
  </cols>
  <sheetData>
    <row r="1" spans="1:45" s="19" customFormat="1" ht="29" customHeight="1">
      <c r="A1" s="1" t="s">
        <v>177</v>
      </c>
      <c r="B1" s="1" t="s">
        <v>192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</row>
    <row r="2" spans="1:45">
      <c r="B2" s="18"/>
      <c r="C2" s="18"/>
      <c r="D2" s="18"/>
    </row>
    <row r="3" spans="1:45">
      <c r="A3" s="17" t="s">
        <v>40</v>
      </c>
      <c r="B3" s="16">
        <v>6972495.696990001</v>
      </c>
      <c r="C3" s="16">
        <v>6853140.17294</v>
      </c>
      <c r="D3" s="16">
        <v>6527874.65833</v>
      </c>
      <c r="E3" s="16">
        <v>6245162.6868700013</v>
      </c>
      <c r="F3" s="16">
        <v>5979507.5665299995</v>
      </c>
      <c r="G3" s="16">
        <v>5868052.4856400015</v>
      </c>
      <c r="H3" s="16">
        <v>5384230.3225699998</v>
      </c>
      <c r="I3" s="16">
        <v>4721872.3380100001</v>
      </c>
      <c r="J3" s="16">
        <v>5206320.2216200009</v>
      </c>
      <c r="K3" s="16">
        <v>5030160.0746200001</v>
      </c>
      <c r="L3" s="16">
        <v>4771279.8809899958</v>
      </c>
      <c r="M3" s="16">
        <v>4440683.2908499995</v>
      </c>
      <c r="N3" s="16">
        <v>4153922.8716500006</v>
      </c>
      <c r="O3" s="16">
        <v>4178909.37</v>
      </c>
      <c r="P3" s="16">
        <v>3944676.76</v>
      </c>
      <c r="Q3" s="16">
        <v>3791577.67</v>
      </c>
      <c r="R3" s="16">
        <v>3603969.05</v>
      </c>
      <c r="S3" s="16">
        <v>3662178.24</v>
      </c>
      <c r="T3" s="16">
        <v>3580024.45</v>
      </c>
      <c r="U3" s="16">
        <v>3397859.85</v>
      </c>
      <c r="V3" s="16">
        <v>3212406.09</v>
      </c>
      <c r="W3" s="16">
        <v>3205873</v>
      </c>
      <c r="X3" s="16">
        <v>3050163.15</v>
      </c>
      <c r="Y3" s="16">
        <v>2930451.35</v>
      </c>
      <c r="Z3" s="16">
        <v>2641079.1</v>
      </c>
      <c r="AA3" s="16">
        <v>2574215</v>
      </c>
      <c r="AB3" s="16">
        <v>2436860.92</v>
      </c>
      <c r="AC3" s="16">
        <v>2323102</v>
      </c>
      <c r="AD3" s="16">
        <v>2090599</v>
      </c>
      <c r="AE3" s="16">
        <v>2128284</v>
      </c>
      <c r="AF3" s="16">
        <v>2024309</v>
      </c>
      <c r="AG3" s="16">
        <v>1885310</v>
      </c>
      <c r="AH3" s="16">
        <v>1746332</v>
      </c>
      <c r="AI3" s="16">
        <v>1738649</v>
      </c>
      <c r="AJ3" s="16">
        <v>1682958</v>
      </c>
      <c r="AK3" s="16">
        <v>1604091</v>
      </c>
      <c r="AL3" s="16">
        <v>1438405</v>
      </c>
      <c r="AM3" s="16">
        <v>1479979</v>
      </c>
      <c r="AN3" s="16">
        <v>1451824</v>
      </c>
      <c r="AO3" s="16">
        <v>1375186</v>
      </c>
      <c r="AP3" s="16">
        <v>1286847</v>
      </c>
      <c r="AR3" s="20"/>
      <c r="AS3" s="20"/>
    </row>
    <row r="4" spans="1:45">
      <c r="A4" s="13" t="s">
        <v>41</v>
      </c>
      <c r="B4" s="14">
        <v>-409985.51458999992</v>
      </c>
      <c r="C4" s="14">
        <v>-379314.77528</v>
      </c>
      <c r="D4" s="14">
        <v>-363011.89113999996</v>
      </c>
      <c r="E4" s="14">
        <v>-376897.68977999996</v>
      </c>
      <c r="F4" s="14">
        <v>-359456.13932000002</v>
      </c>
      <c r="G4" s="14">
        <v>-314311.32543000003</v>
      </c>
      <c r="H4" s="14">
        <v>-290778.76572999998</v>
      </c>
      <c r="I4" s="14">
        <v>-252097.95259</v>
      </c>
      <c r="J4" s="14">
        <v>-256448.92066</v>
      </c>
      <c r="K4" s="14">
        <v>-245045.46244</v>
      </c>
      <c r="L4" s="14">
        <v>-232343.88381</v>
      </c>
      <c r="M4" s="14">
        <v>-215189.33674999999</v>
      </c>
      <c r="N4" s="14">
        <v>-200571.39491</v>
      </c>
      <c r="O4" s="14">
        <v>-181845.1</v>
      </c>
      <c r="P4" s="14">
        <v>-187862.87</v>
      </c>
      <c r="Q4" s="14">
        <v>-177588.81</v>
      </c>
      <c r="R4" s="14">
        <v>-170391.34</v>
      </c>
      <c r="S4" s="14">
        <v>-160881.96</v>
      </c>
      <c r="T4" s="14">
        <v>-163184.37</v>
      </c>
      <c r="U4" s="14">
        <v>-160601.76</v>
      </c>
      <c r="V4" s="14">
        <v>-155295.65</v>
      </c>
      <c r="W4" s="14">
        <v>-148876.21</v>
      </c>
      <c r="X4" s="14">
        <v>-149233.26999999999</v>
      </c>
      <c r="Y4" s="14">
        <v>-147239.9</v>
      </c>
      <c r="Z4" s="14">
        <v>-125651.82</v>
      </c>
      <c r="AA4" s="14">
        <v>-114277</v>
      </c>
      <c r="AB4" s="14">
        <v>-105037</v>
      </c>
      <c r="AC4" s="14">
        <v>-96900</v>
      </c>
      <c r="AD4" s="14">
        <v>-86608</v>
      </c>
      <c r="AE4" s="14">
        <v>-86688.69</v>
      </c>
      <c r="AF4" s="14">
        <v>-80757.84</v>
      </c>
      <c r="AG4" s="14">
        <v>-76491.81</v>
      </c>
      <c r="AH4" s="14">
        <v>-69646.87</v>
      </c>
      <c r="AI4" s="14">
        <v>-66660</v>
      </c>
      <c r="AJ4" s="14">
        <v>-64687</v>
      </c>
      <c r="AK4" s="14">
        <v>-60231</v>
      </c>
      <c r="AL4" s="14">
        <v>-54634</v>
      </c>
      <c r="AM4" s="14">
        <v>-58048</v>
      </c>
      <c r="AN4" s="14">
        <v>-62240</v>
      </c>
      <c r="AO4" s="14">
        <v>-58392</v>
      </c>
      <c r="AP4" s="14">
        <v>-56820</v>
      </c>
      <c r="AR4" s="20"/>
      <c r="AS4" s="20"/>
    </row>
    <row r="5" spans="1:45">
      <c r="B5" s="18"/>
      <c r="C5" s="18"/>
      <c r="D5" s="18"/>
    </row>
    <row r="6" spans="1:45">
      <c r="A6" s="17" t="s">
        <v>42</v>
      </c>
      <c r="B6" s="16">
        <f t="shared" ref="B6:AP6" si="0">B3+B4</f>
        <v>6562510.1824000012</v>
      </c>
      <c r="C6" s="16">
        <f t="shared" si="0"/>
        <v>6473825.3976600002</v>
      </c>
      <c r="D6" s="16">
        <f t="shared" si="0"/>
        <v>6164862.76719</v>
      </c>
      <c r="E6" s="16">
        <f t="shared" si="0"/>
        <v>5868264.9970900016</v>
      </c>
      <c r="F6" s="16">
        <f t="shared" si="0"/>
        <v>5620051.4272099994</v>
      </c>
      <c r="G6" s="16">
        <f t="shared" si="0"/>
        <v>5553741.1602100013</v>
      </c>
      <c r="H6" s="16">
        <f t="shared" si="0"/>
        <v>5093451.5568399997</v>
      </c>
      <c r="I6" s="16">
        <f t="shared" si="0"/>
        <v>4469774.3854200002</v>
      </c>
      <c r="J6" s="16">
        <f t="shared" si="0"/>
        <v>4949871.3009600006</v>
      </c>
      <c r="K6" s="16">
        <f t="shared" si="0"/>
        <v>4785114.6121800002</v>
      </c>
      <c r="L6" s="16">
        <f t="shared" si="0"/>
        <v>4538935.9971799962</v>
      </c>
      <c r="M6" s="16">
        <f t="shared" si="0"/>
        <v>4225493.9540999997</v>
      </c>
      <c r="N6" s="16">
        <f t="shared" si="0"/>
        <v>3953351.4767400008</v>
      </c>
      <c r="O6" s="16">
        <f t="shared" si="0"/>
        <v>3997064.27</v>
      </c>
      <c r="P6" s="16">
        <f t="shared" si="0"/>
        <v>3756813.8899999997</v>
      </c>
      <c r="Q6" s="16">
        <f t="shared" si="0"/>
        <v>3613988.86</v>
      </c>
      <c r="R6" s="16">
        <f t="shared" si="0"/>
        <v>3433577.71</v>
      </c>
      <c r="S6" s="16">
        <f t="shared" si="0"/>
        <v>3501296.2800000003</v>
      </c>
      <c r="T6" s="16">
        <f t="shared" si="0"/>
        <v>3416840.08</v>
      </c>
      <c r="U6" s="16">
        <f t="shared" si="0"/>
        <v>3237258.09</v>
      </c>
      <c r="V6" s="16">
        <f t="shared" si="0"/>
        <v>3057110.44</v>
      </c>
      <c r="W6" s="16">
        <f t="shared" si="0"/>
        <v>3056996.79</v>
      </c>
      <c r="X6" s="16">
        <f t="shared" si="0"/>
        <v>2900929.88</v>
      </c>
      <c r="Y6" s="16">
        <f t="shared" si="0"/>
        <v>2783211.45</v>
      </c>
      <c r="Z6" s="16">
        <f t="shared" si="0"/>
        <v>2515427.2800000003</v>
      </c>
      <c r="AA6" s="16">
        <f t="shared" si="0"/>
        <v>2459938</v>
      </c>
      <c r="AB6" s="16">
        <f t="shared" si="0"/>
        <v>2331823.92</v>
      </c>
      <c r="AC6" s="16">
        <f t="shared" si="0"/>
        <v>2226202</v>
      </c>
      <c r="AD6" s="16">
        <f t="shared" si="0"/>
        <v>2003991</v>
      </c>
      <c r="AE6" s="16">
        <f t="shared" si="0"/>
        <v>2041595.31</v>
      </c>
      <c r="AF6" s="16">
        <f t="shared" si="0"/>
        <v>1943551.16</v>
      </c>
      <c r="AG6" s="16">
        <f t="shared" si="0"/>
        <v>1808818.19</v>
      </c>
      <c r="AH6" s="16">
        <f t="shared" si="0"/>
        <v>1676685.13</v>
      </c>
      <c r="AI6" s="16">
        <f t="shared" si="0"/>
        <v>1671989</v>
      </c>
      <c r="AJ6" s="16">
        <f t="shared" si="0"/>
        <v>1618271</v>
      </c>
      <c r="AK6" s="16">
        <f t="shared" si="0"/>
        <v>1543860</v>
      </c>
      <c r="AL6" s="16">
        <f t="shared" si="0"/>
        <v>1383771</v>
      </c>
      <c r="AM6" s="16">
        <f t="shared" si="0"/>
        <v>1421931</v>
      </c>
      <c r="AN6" s="16">
        <f t="shared" si="0"/>
        <v>1389584</v>
      </c>
      <c r="AO6" s="16">
        <f t="shared" si="0"/>
        <v>1316794</v>
      </c>
      <c r="AP6" s="16">
        <f t="shared" si="0"/>
        <v>1230027</v>
      </c>
    </row>
    <row r="7" spans="1:45">
      <c r="B7" s="18"/>
      <c r="C7" s="18"/>
      <c r="D7" s="18"/>
    </row>
    <row r="8" spans="1:45">
      <c r="A8" s="13" t="s">
        <v>43</v>
      </c>
      <c r="B8" s="14">
        <v>-4634073.807909999</v>
      </c>
      <c r="C8" s="14">
        <v>-4522020.645299999</v>
      </c>
      <c r="D8" s="14">
        <v>-4349402.3488500016</v>
      </c>
      <c r="E8" s="14">
        <v>-4071212.5996000003</v>
      </c>
      <c r="F8" s="14">
        <v>-3978198.9420500002</v>
      </c>
      <c r="G8" s="14">
        <v>-3919528.3318099999</v>
      </c>
      <c r="H8" s="14">
        <v>-3598455.2717399998</v>
      </c>
      <c r="I8" s="14">
        <v>-3149651.9118499998</v>
      </c>
      <c r="J8" s="14">
        <v>-3508020.6674600011</v>
      </c>
      <c r="K8" s="14">
        <v>-3374111.5151299997</v>
      </c>
      <c r="L8" s="14">
        <v>-3217586.0353600001</v>
      </c>
      <c r="M8" s="14">
        <v>-2936208.6845</v>
      </c>
      <c r="N8" s="14">
        <v>-2791688.2197500002</v>
      </c>
      <c r="O8" s="14">
        <v>-2799276.52</v>
      </c>
      <c r="P8" s="14">
        <v>-2640038.19</v>
      </c>
      <c r="Q8" s="14">
        <v>-2509789.6</v>
      </c>
      <c r="R8" s="14">
        <v>-2406819.23</v>
      </c>
      <c r="S8" s="14">
        <v>-2455037.92</v>
      </c>
      <c r="T8" s="14">
        <v>-2396443.8199999998</v>
      </c>
      <c r="U8" s="14">
        <v>-2237537.4500000002</v>
      </c>
      <c r="V8" s="14">
        <v>-2135486.4700000002</v>
      </c>
      <c r="W8" s="14">
        <v>-2134653.16</v>
      </c>
      <c r="X8" s="14">
        <v>-2000895.6</v>
      </c>
      <c r="Y8" s="14">
        <v>-1858386.41</v>
      </c>
      <c r="Z8" s="14">
        <v>-1758487.23</v>
      </c>
      <c r="AA8" s="14">
        <v>-1719854</v>
      </c>
      <c r="AB8" s="14">
        <v>-1635505</v>
      </c>
      <c r="AC8" s="14">
        <v>-1523427</v>
      </c>
      <c r="AD8" s="14">
        <v>-1407428</v>
      </c>
      <c r="AE8" s="14">
        <v>-1447626.67</v>
      </c>
      <c r="AF8" s="14">
        <v>-1382641.4</v>
      </c>
      <c r="AG8" s="14">
        <v>-1273265.95</v>
      </c>
      <c r="AH8" s="14">
        <v>-1203125.56</v>
      </c>
      <c r="AI8" s="14">
        <v>-1201509</v>
      </c>
      <c r="AJ8" s="14">
        <v>-1162904</v>
      </c>
      <c r="AK8" s="14">
        <v>-1106963</v>
      </c>
      <c r="AL8" s="14">
        <v>-998533</v>
      </c>
      <c r="AM8" s="14">
        <v>-1018360</v>
      </c>
      <c r="AN8" s="14">
        <v>-1006215</v>
      </c>
      <c r="AO8" s="14">
        <v>-927000</v>
      </c>
      <c r="AP8" s="14">
        <v>-901262</v>
      </c>
      <c r="AR8" s="20"/>
      <c r="AS8" s="20"/>
    </row>
    <row r="9" spans="1:45">
      <c r="B9" s="18"/>
      <c r="C9" s="18"/>
      <c r="D9" s="18"/>
    </row>
    <row r="10" spans="1:45">
      <c r="A10" s="17" t="s">
        <v>44</v>
      </c>
      <c r="B10" s="16">
        <f t="shared" ref="B10:AP10" si="1">B6+B8</f>
        <v>1928436.3744900022</v>
      </c>
      <c r="C10" s="16">
        <f t="shared" si="1"/>
        <v>1951804.7523600012</v>
      </c>
      <c r="D10" s="16">
        <f t="shared" si="1"/>
        <v>1815460.4183399985</v>
      </c>
      <c r="E10" s="16">
        <f t="shared" si="1"/>
        <v>1797052.3974900013</v>
      </c>
      <c r="F10" s="16">
        <f t="shared" si="1"/>
        <v>1641852.4851599992</v>
      </c>
      <c r="G10" s="16">
        <f t="shared" si="1"/>
        <v>1634212.8284000014</v>
      </c>
      <c r="H10" s="16">
        <f t="shared" si="1"/>
        <v>1494996.2851</v>
      </c>
      <c r="I10" s="16">
        <f t="shared" si="1"/>
        <v>1320122.4735700004</v>
      </c>
      <c r="J10" s="16">
        <f t="shared" si="1"/>
        <v>1441850.6334999995</v>
      </c>
      <c r="K10" s="16">
        <f t="shared" si="1"/>
        <v>1411003.0970500004</v>
      </c>
      <c r="L10" s="16">
        <f t="shared" si="1"/>
        <v>1321349.9618199961</v>
      </c>
      <c r="M10" s="16">
        <f t="shared" si="1"/>
        <v>1289285.2695999998</v>
      </c>
      <c r="N10" s="16">
        <f t="shared" si="1"/>
        <v>1161663.2569900006</v>
      </c>
      <c r="O10" s="16">
        <f t="shared" si="1"/>
        <v>1197787.75</v>
      </c>
      <c r="P10" s="16">
        <f t="shared" si="1"/>
        <v>1116775.6999999997</v>
      </c>
      <c r="Q10" s="16">
        <f t="shared" si="1"/>
        <v>1104199.2599999998</v>
      </c>
      <c r="R10" s="16">
        <f t="shared" si="1"/>
        <v>1026758.48</v>
      </c>
      <c r="S10" s="16">
        <f t="shared" si="1"/>
        <v>1046258.3600000003</v>
      </c>
      <c r="T10" s="16">
        <f t="shared" si="1"/>
        <v>1020396.2600000002</v>
      </c>
      <c r="U10" s="16">
        <f t="shared" si="1"/>
        <v>999720.63999999966</v>
      </c>
      <c r="V10" s="16">
        <f t="shared" si="1"/>
        <v>921623.96999999974</v>
      </c>
      <c r="W10" s="16">
        <f t="shared" si="1"/>
        <v>922343.62999999989</v>
      </c>
      <c r="X10" s="16">
        <f t="shared" si="1"/>
        <v>900034.2799999998</v>
      </c>
      <c r="Y10" s="16">
        <f t="shared" si="1"/>
        <v>924825.04000000027</v>
      </c>
      <c r="Z10" s="16">
        <f t="shared" si="1"/>
        <v>756940.05000000028</v>
      </c>
      <c r="AA10" s="16">
        <f t="shared" si="1"/>
        <v>740084</v>
      </c>
      <c r="AB10" s="16">
        <f t="shared" si="1"/>
        <v>696318.91999999993</v>
      </c>
      <c r="AC10" s="16">
        <f t="shared" si="1"/>
        <v>702775</v>
      </c>
      <c r="AD10" s="16">
        <f t="shared" si="1"/>
        <v>596563</v>
      </c>
      <c r="AE10" s="16">
        <f t="shared" si="1"/>
        <v>593968.64000000013</v>
      </c>
      <c r="AF10" s="16">
        <f t="shared" si="1"/>
        <v>560909.76</v>
      </c>
      <c r="AG10" s="16">
        <f t="shared" si="1"/>
        <v>535552.24</v>
      </c>
      <c r="AH10" s="16">
        <f t="shared" si="1"/>
        <v>473559.56999999983</v>
      </c>
      <c r="AI10" s="16">
        <f t="shared" si="1"/>
        <v>470480</v>
      </c>
      <c r="AJ10" s="16">
        <f t="shared" si="1"/>
        <v>455367</v>
      </c>
      <c r="AK10" s="16">
        <f t="shared" si="1"/>
        <v>436897</v>
      </c>
      <c r="AL10" s="16">
        <f t="shared" si="1"/>
        <v>385238</v>
      </c>
      <c r="AM10" s="16">
        <f t="shared" si="1"/>
        <v>403571</v>
      </c>
      <c r="AN10" s="16">
        <f t="shared" si="1"/>
        <v>383369</v>
      </c>
      <c r="AO10" s="16">
        <f t="shared" si="1"/>
        <v>389794</v>
      </c>
      <c r="AP10" s="16">
        <f t="shared" si="1"/>
        <v>328765</v>
      </c>
    </row>
    <row r="11" spans="1:45">
      <c r="B11" s="18"/>
      <c r="C11" s="18"/>
      <c r="D11" s="18"/>
    </row>
    <row r="12" spans="1:45">
      <c r="A12" s="21" t="s">
        <v>45</v>
      </c>
      <c r="B12" s="18"/>
      <c r="C12" s="18"/>
      <c r="D12" s="18"/>
    </row>
    <row r="13" spans="1:45">
      <c r="A13" s="13" t="s">
        <v>191</v>
      </c>
      <c r="B13" s="14">
        <v>-1296951.2039900001</v>
      </c>
      <c r="C13" s="14">
        <v>-1261758.2442500005</v>
      </c>
      <c r="D13" s="14">
        <v>-1164751.6380500002</v>
      </c>
      <c r="E13" s="14">
        <v>-1119754.2112199999</v>
      </c>
      <c r="F13" s="14">
        <v>-1060049.8338500001</v>
      </c>
      <c r="G13" s="14">
        <v>-1027786.2090700002</v>
      </c>
      <c r="H13" s="14">
        <v>-963626.29528000043</v>
      </c>
      <c r="I13" s="14">
        <v>-945308.36639999982</v>
      </c>
      <c r="J13" s="14">
        <v>-940499.7397299998</v>
      </c>
      <c r="K13" s="14">
        <v>-918901.68496999994</v>
      </c>
      <c r="L13" s="14">
        <v>-851825.14827000001</v>
      </c>
      <c r="M13" s="14">
        <v>-823210.02370999986</v>
      </c>
      <c r="N13" s="14">
        <v>-795119.66125699994</v>
      </c>
      <c r="O13" s="14">
        <v>-786501.87</v>
      </c>
      <c r="P13" s="14">
        <v>-735402.58</v>
      </c>
      <c r="Q13" s="14">
        <v>-704268.15</v>
      </c>
      <c r="R13" s="14">
        <v>-674838.78</v>
      </c>
      <c r="S13" s="14">
        <v>-670608.11</v>
      </c>
      <c r="T13" s="14">
        <v>-642400.37</v>
      </c>
      <c r="U13" s="14">
        <v>-616900.31000000006</v>
      </c>
      <c r="V13" s="14">
        <v>-599142.03</v>
      </c>
      <c r="W13" s="14">
        <v>-598867.25</v>
      </c>
      <c r="X13" s="14">
        <v>-571422.56999999995</v>
      </c>
      <c r="Y13" s="14">
        <v>-546841.84</v>
      </c>
      <c r="Z13" s="14">
        <v>-501633.34</v>
      </c>
      <c r="AA13" s="14">
        <v>-490616</v>
      </c>
      <c r="AB13" s="14">
        <v>-452371</v>
      </c>
      <c r="AC13" s="14">
        <v>-419952</v>
      </c>
      <c r="AD13" s="14">
        <v>-390161</v>
      </c>
      <c r="AE13" s="14">
        <v>-385467</v>
      </c>
      <c r="AF13" s="14">
        <v>-365150</v>
      </c>
      <c r="AG13" s="14">
        <v>-341034</v>
      </c>
      <c r="AH13" s="14">
        <v>-328931</v>
      </c>
      <c r="AI13" s="14">
        <v>-320641</v>
      </c>
      <c r="AJ13" s="14">
        <v>-317061</v>
      </c>
      <c r="AK13" s="14">
        <v>-289794</v>
      </c>
      <c r="AL13" s="14">
        <v>-271761</v>
      </c>
      <c r="AM13" s="14">
        <v>-272853</v>
      </c>
      <c r="AN13" s="14">
        <v>-261867</v>
      </c>
      <c r="AO13" s="14">
        <v>-241982</v>
      </c>
      <c r="AP13" s="14">
        <v>-224401</v>
      </c>
      <c r="AR13" s="20"/>
      <c r="AS13" s="20"/>
    </row>
    <row r="14" spans="1:45">
      <c r="A14" s="13" t="s">
        <v>46</v>
      </c>
      <c r="B14" s="14">
        <v>-243102.75071999998</v>
      </c>
      <c r="C14" s="14">
        <v>-241936.41586999997</v>
      </c>
      <c r="D14" s="14">
        <v>-204543.97123000002</v>
      </c>
      <c r="E14" s="14">
        <v>-180183.03336</v>
      </c>
      <c r="F14" s="14">
        <v>-165947.37479000003</v>
      </c>
      <c r="G14" s="14">
        <v>-175583.88631</v>
      </c>
      <c r="H14" s="14">
        <v>-134210.86565999995</v>
      </c>
      <c r="I14" s="14">
        <v>-143003.32841000002</v>
      </c>
      <c r="J14" s="14">
        <v>-131994.97921000002</v>
      </c>
      <c r="K14" s="14">
        <v>-141670.1208</v>
      </c>
      <c r="L14" s="14">
        <v>-110118.17002999999</v>
      </c>
      <c r="M14" s="14">
        <v>-102387.71363000001</v>
      </c>
      <c r="N14" s="14">
        <v>-96474.049049999987</v>
      </c>
      <c r="O14" s="14">
        <v>-100177.32</v>
      </c>
      <c r="P14" s="14">
        <v>-86122.87</v>
      </c>
      <c r="Q14" s="14">
        <v>-83283.460000000006</v>
      </c>
      <c r="R14" s="14">
        <v>-79734.7</v>
      </c>
      <c r="S14" s="14">
        <v>-86931.31</v>
      </c>
      <c r="T14" s="14">
        <v>-81533.05</v>
      </c>
      <c r="U14" s="14">
        <v>-81734.899999999994</v>
      </c>
      <c r="V14" s="14">
        <v>-78464.22</v>
      </c>
      <c r="W14" s="14">
        <v>-87480.27</v>
      </c>
      <c r="X14" s="14">
        <v>-74607.92</v>
      </c>
      <c r="Y14" s="14">
        <v>-73172.41</v>
      </c>
      <c r="Z14" s="14">
        <v>-62467.71</v>
      </c>
      <c r="AA14" s="14">
        <v>-61348</v>
      </c>
      <c r="AB14" s="14">
        <v>-61337</v>
      </c>
      <c r="AC14" s="14">
        <v>-63913</v>
      </c>
      <c r="AD14" s="14">
        <v>-52527</v>
      </c>
      <c r="AE14" s="14">
        <v>-48915</v>
      </c>
      <c r="AF14" s="14">
        <v>-47050</v>
      </c>
      <c r="AG14" s="14">
        <v>-53840</v>
      </c>
      <c r="AH14" s="14">
        <v>-49482</v>
      </c>
      <c r="AI14" s="14">
        <v>-47164</v>
      </c>
      <c r="AJ14" s="14">
        <v>-43933</v>
      </c>
      <c r="AK14" s="14">
        <v>-40495</v>
      </c>
      <c r="AL14" s="14">
        <v>-44414</v>
      </c>
      <c r="AM14" s="14">
        <v>-44631</v>
      </c>
      <c r="AN14" s="14">
        <v>-37094</v>
      </c>
      <c r="AO14" s="14">
        <v>-44832</v>
      </c>
      <c r="AP14" s="14">
        <v>-40753</v>
      </c>
      <c r="AR14" s="20"/>
      <c r="AS14" s="20"/>
    </row>
    <row r="15" spans="1:45">
      <c r="A15" s="13" t="s">
        <v>47</v>
      </c>
      <c r="B15" s="14"/>
      <c r="C15" s="14"/>
      <c r="D15" s="14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</row>
    <row r="16" spans="1:45">
      <c r="A16" s="17" t="s">
        <v>48</v>
      </c>
      <c r="B16" s="16">
        <f t="shared" ref="B16:AP16" si="2">SUM(B13:B15)</f>
        <v>-1540053.95471</v>
      </c>
      <c r="C16" s="16">
        <f t="shared" si="2"/>
        <v>-1503694.6601200004</v>
      </c>
      <c r="D16" s="16">
        <f t="shared" si="2"/>
        <v>-1369295.6092800002</v>
      </c>
      <c r="E16" s="16">
        <f t="shared" si="2"/>
        <v>-1299937.2445799999</v>
      </c>
      <c r="F16" s="16">
        <f t="shared" si="2"/>
        <v>-1225997.2086400001</v>
      </c>
      <c r="G16" s="16">
        <f t="shared" si="2"/>
        <v>-1203370.0953800003</v>
      </c>
      <c r="H16" s="16">
        <f t="shared" si="2"/>
        <v>-1097837.1609400003</v>
      </c>
      <c r="I16" s="16">
        <f t="shared" si="2"/>
        <v>-1088311.6948099998</v>
      </c>
      <c r="J16" s="16">
        <f t="shared" si="2"/>
        <v>-1072494.7189399998</v>
      </c>
      <c r="K16" s="16">
        <f t="shared" si="2"/>
        <v>-1060571.80577</v>
      </c>
      <c r="L16" s="16">
        <f t="shared" si="2"/>
        <v>-961943.31830000004</v>
      </c>
      <c r="M16" s="16">
        <f t="shared" si="2"/>
        <v>-925597.73733999988</v>
      </c>
      <c r="N16" s="16">
        <f t="shared" si="2"/>
        <v>-891593.71030699997</v>
      </c>
      <c r="O16" s="16">
        <f t="shared" si="2"/>
        <v>-886679.19</v>
      </c>
      <c r="P16" s="16">
        <f t="shared" si="2"/>
        <v>-821525.45</v>
      </c>
      <c r="Q16" s="16">
        <f t="shared" si="2"/>
        <v>-787551.61</v>
      </c>
      <c r="R16" s="16">
        <f t="shared" si="2"/>
        <v>-754573.48</v>
      </c>
      <c r="S16" s="16">
        <f t="shared" si="2"/>
        <v>-757539.41999999993</v>
      </c>
      <c r="T16" s="16">
        <f t="shared" si="2"/>
        <v>-723933.42</v>
      </c>
      <c r="U16" s="16">
        <f t="shared" si="2"/>
        <v>-698635.21000000008</v>
      </c>
      <c r="V16" s="16">
        <f t="shared" si="2"/>
        <v>-677606.25</v>
      </c>
      <c r="W16" s="16">
        <f t="shared" si="2"/>
        <v>-686347.52</v>
      </c>
      <c r="X16" s="16">
        <f t="shared" si="2"/>
        <v>-646030.49</v>
      </c>
      <c r="Y16" s="16">
        <f t="shared" si="2"/>
        <v>-620014.25</v>
      </c>
      <c r="Z16" s="16">
        <f t="shared" si="2"/>
        <v>-564101.05000000005</v>
      </c>
      <c r="AA16" s="16">
        <f t="shared" si="2"/>
        <v>-551964</v>
      </c>
      <c r="AB16" s="16">
        <f t="shared" si="2"/>
        <v>-513708</v>
      </c>
      <c r="AC16" s="16">
        <f t="shared" si="2"/>
        <v>-483865</v>
      </c>
      <c r="AD16" s="16">
        <f t="shared" si="2"/>
        <v>-442688</v>
      </c>
      <c r="AE16" s="16">
        <f t="shared" si="2"/>
        <v>-434382</v>
      </c>
      <c r="AF16" s="16">
        <f t="shared" si="2"/>
        <v>-412200</v>
      </c>
      <c r="AG16" s="16">
        <f t="shared" si="2"/>
        <v>-394874</v>
      </c>
      <c r="AH16" s="16">
        <f t="shared" si="2"/>
        <v>-378413</v>
      </c>
      <c r="AI16" s="16">
        <f t="shared" si="2"/>
        <v>-367805</v>
      </c>
      <c r="AJ16" s="16">
        <f t="shared" si="2"/>
        <v>-360994</v>
      </c>
      <c r="AK16" s="16">
        <f t="shared" si="2"/>
        <v>-330289</v>
      </c>
      <c r="AL16" s="16">
        <f t="shared" si="2"/>
        <v>-316175</v>
      </c>
      <c r="AM16" s="16">
        <f t="shared" si="2"/>
        <v>-317484</v>
      </c>
      <c r="AN16" s="16">
        <f t="shared" si="2"/>
        <v>-298961</v>
      </c>
      <c r="AO16" s="16">
        <f t="shared" si="2"/>
        <v>-286814</v>
      </c>
      <c r="AP16" s="16">
        <f t="shared" si="2"/>
        <v>-265154</v>
      </c>
    </row>
    <row r="17" spans="1:45">
      <c r="B17" s="18"/>
      <c r="C17" s="18"/>
      <c r="D17" s="18"/>
    </row>
    <row r="18" spans="1:45">
      <c r="A18" s="17" t="s">
        <v>49</v>
      </c>
      <c r="B18" s="16">
        <f t="shared" ref="B18:AP18" si="3">B16+B10</f>
        <v>388382.41978000221</v>
      </c>
      <c r="C18" s="16">
        <f t="shared" si="3"/>
        <v>448110.09224000084</v>
      </c>
      <c r="D18" s="16">
        <f t="shared" si="3"/>
        <v>446164.80905999825</v>
      </c>
      <c r="E18" s="16">
        <f t="shared" si="3"/>
        <v>497115.15291000134</v>
      </c>
      <c r="F18" s="16">
        <f t="shared" si="3"/>
        <v>415855.27651999914</v>
      </c>
      <c r="G18" s="16">
        <f t="shared" si="3"/>
        <v>430842.73302000109</v>
      </c>
      <c r="H18" s="16">
        <f t="shared" si="3"/>
        <v>397159.12415999966</v>
      </c>
      <c r="I18" s="16">
        <f t="shared" si="3"/>
        <v>231810.7787600006</v>
      </c>
      <c r="J18" s="16">
        <f t="shared" si="3"/>
        <v>369355.91455999971</v>
      </c>
      <c r="K18" s="16">
        <f t="shared" si="3"/>
        <v>350431.29128000047</v>
      </c>
      <c r="L18" s="16">
        <f t="shared" si="3"/>
        <v>359406.64351999608</v>
      </c>
      <c r="M18" s="16">
        <f t="shared" si="3"/>
        <v>363687.53225999989</v>
      </c>
      <c r="N18" s="16">
        <f t="shared" si="3"/>
        <v>270069.54668300063</v>
      </c>
      <c r="O18" s="16">
        <f t="shared" si="3"/>
        <v>311108.56000000006</v>
      </c>
      <c r="P18" s="16">
        <f t="shared" si="3"/>
        <v>295250.24999999977</v>
      </c>
      <c r="Q18" s="16">
        <f t="shared" si="3"/>
        <v>316647.64999999979</v>
      </c>
      <c r="R18" s="16">
        <f t="shared" si="3"/>
        <v>272185</v>
      </c>
      <c r="S18" s="16">
        <f t="shared" si="3"/>
        <v>288718.94000000041</v>
      </c>
      <c r="T18" s="16">
        <f t="shared" si="3"/>
        <v>296462.8400000002</v>
      </c>
      <c r="U18" s="16">
        <f t="shared" si="3"/>
        <v>301085.42999999959</v>
      </c>
      <c r="V18" s="16">
        <f t="shared" si="3"/>
        <v>244017.71999999974</v>
      </c>
      <c r="W18" s="16">
        <f t="shared" si="3"/>
        <v>235996.10999999987</v>
      </c>
      <c r="X18" s="16">
        <f t="shared" si="3"/>
        <v>254003.7899999998</v>
      </c>
      <c r="Y18" s="16">
        <f t="shared" si="3"/>
        <v>304810.79000000027</v>
      </c>
      <c r="Z18" s="16">
        <f t="shared" si="3"/>
        <v>192839.00000000023</v>
      </c>
      <c r="AA18" s="16">
        <f t="shared" si="3"/>
        <v>188120</v>
      </c>
      <c r="AB18" s="16">
        <f t="shared" si="3"/>
        <v>182610.91999999993</v>
      </c>
      <c r="AC18" s="16">
        <f t="shared" si="3"/>
        <v>218910</v>
      </c>
      <c r="AD18" s="16">
        <f t="shared" si="3"/>
        <v>153875</v>
      </c>
      <c r="AE18" s="16">
        <f t="shared" si="3"/>
        <v>159586.64000000013</v>
      </c>
      <c r="AF18" s="16">
        <f t="shared" si="3"/>
        <v>148709.76000000001</v>
      </c>
      <c r="AG18" s="16">
        <f t="shared" si="3"/>
        <v>140678.24</v>
      </c>
      <c r="AH18" s="16">
        <f t="shared" si="3"/>
        <v>95146.569999999832</v>
      </c>
      <c r="AI18" s="16">
        <f t="shared" si="3"/>
        <v>102675</v>
      </c>
      <c r="AJ18" s="16">
        <f t="shared" si="3"/>
        <v>94373</v>
      </c>
      <c r="AK18" s="16">
        <f t="shared" si="3"/>
        <v>106608</v>
      </c>
      <c r="AL18" s="16">
        <f t="shared" si="3"/>
        <v>69063</v>
      </c>
      <c r="AM18" s="16">
        <f t="shared" si="3"/>
        <v>86087</v>
      </c>
      <c r="AN18" s="16">
        <f t="shared" si="3"/>
        <v>84408</v>
      </c>
      <c r="AO18" s="16">
        <f t="shared" si="3"/>
        <v>102980</v>
      </c>
      <c r="AP18" s="16">
        <f t="shared" si="3"/>
        <v>63611</v>
      </c>
    </row>
    <row r="19" spans="1:45">
      <c r="B19" s="18"/>
      <c r="C19" s="18"/>
      <c r="D19" s="18"/>
    </row>
    <row r="20" spans="1:45">
      <c r="A20" s="13" t="s">
        <v>50</v>
      </c>
      <c r="B20" s="14">
        <v>-167692.00204666663</v>
      </c>
      <c r="C20" s="14">
        <v>-171187.44714333324</v>
      </c>
      <c r="D20" s="14">
        <v>-158034.22499999992</v>
      </c>
      <c r="E20" s="14">
        <v>-150430.39729999972</v>
      </c>
      <c r="F20" s="14">
        <v>-147342.72392999975</v>
      </c>
      <c r="G20" s="14">
        <v>-147571.34424999979</v>
      </c>
      <c r="H20" s="14">
        <v>-141530.99384999991</v>
      </c>
      <c r="I20" s="14">
        <v>-138933.66644999967</v>
      </c>
      <c r="J20" s="14">
        <v>-135810.737406948</v>
      </c>
      <c r="K20" s="14">
        <v>-133255.70525000003</v>
      </c>
      <c r="L20" s="14">
        <v>-127447.17462999999</v>
      </c>
      <c r="M20" s="14">
        <v>-124442.45311</v>
      </c>
      <c r="N20" s="14">
        <v>-117817.54838030304</v>
      </c>
      <c r="O20" s="14">
        <v>-112309.8</v>
      </c>
      <c r="P20" s="14">
        <v>-105518.24</v>
      </c>
      <c r="Q20" s="14">
        <v>-100267.72</v>
      </c>
      <c r="R20" s="14">
        <v>-96037.82</v>
      </c>
      <c r="S20" s="14">
        <v>-92122.99</v>
      </c>
      <c r="T20" s="14">
        <v>-86759.9</v>
      </c>
      <c r="U20" s="14">
        <v>-81509.78</v>
      </c>
      <c r="V20" s="14">
        <v>-77521.919999999998</v>
      </c>
      <c r="W20" s="14">
        <v>-74396.600000000006</v>
      </c>
      <c r="X20" s="14">
        <v>-70498.539999999994</v>
      </c>
      <c r="Y20" s="14">
        <v>-66609.36</v>
      </c>
      <c r="Z20" s="14">
        <v>-62929.8</v>
      </c>
      <c r="AA20" s="14">
        <v>-60086</v>
      </c>
      <c r="AB20" s="14">
        <v>-57760</v>
      </c>
      <c r="AC20" s="14">
        <v>-55640</v>
      </c>
      <c r="AD20" s="14">
        <v>-53573</v>
      </c>
      <c r="AE20" s="14">
        <v>-51669</v>
      </c>
      <c r="AF20" s="14">
        <v>-48364</v>
      </c>
      <c r="AG20" s="14">
        <v>-44081</v>
      </c>
      <c r="AH20" s="14">
        <v>-43699</v>
      </c>
      <c r="AI20" s="14">
        <v>-42446</v>
      </c>
      <c r="AJ20" s="14">
        <v>-41220</v>
      </c>
      <c r="AK20" s="14">
        <v>-39005</v>
      </c>
      <c r="AL20" s="14">
        <v>-36065</v>
      </c>
      <c r="AM20" s="14">
        <v>-33162</v>
      </c>
      <c r="AN20" s="14">
        <v>-31868</v>
      </c>
      <c r="AO20" s="14">
        <v>-30384</v>
      </c>
      <c r="AP20" s="14">
        <v>-28913</v>
      </c>
      <c r="AR20" s="20"/>
      <c r="AS20" s="20"/>
    </row>
    <row r="21" spans="1:45">
      <c r="B21" s="18"/>
      <c r="C21" s="18"/>
      <c r="D21" s="18"/>
    </row>
    <row r="22" spans="1:45">
      <c r="A22" s="17" t="s">
        <v>51</v>
      </c>
      <c r="B22" s="16">
        <f t="shared" ref="B22:AP22" si="4">B20+B18</f>
        <v>220690.41773333558</v>
      </c>
      <c r="C22" s="16">
        <f t="shared" si="4"/>
        <v>276922.64509666758</v>
      </c>
      <c r="D22" s="16">
        <f t="shared" si="4"/>
        <v>288130.58405999833</v>
      </c>
      <c r="E22" s="16">
        <f t="shared" si="4"/>
        <v>346684.75561000162</v>
      </c>
      <c r="F22" s="16">
        <f t="shared" si="4"/>
        <v>268512.5525899994</v>
      </c>
      <c r="G22" s="16">
        <f t="shared" si="4"/>
        <v>283271.3887700013</v>
      </c>
      <c r="H22" s="16">
        <f t="shared" si="4"/>
        <v>255628.13030999975</v>
      </c>
      <c r="I22" s="16">
        <f t="shared" si="4"/>
        <v>92877.112310000928</v>
      </c>
      <c r="J22" s="16">
        <f t="shared" si="4"/>
        <v>233545.17715305171</v>
      </c>
      <c r="K22" s="16">
        <f t="shared" si="4"/>
        <v>217175.58603000044</v>
      </c>
      <c r="L22" s="16">
        <f t="shared" si="4"/>
        <v>231959.46888999609</v>
      </c>
      <c r="M22" s="16">
        <f t="shared" si="4"/>
        <v>239245.07914999989</v>
      </c>
      <c r="N22" s="16">
        <f t="shared" si="4"/>
        <v>152251.99830269761</v>
      </c>
      <c r="O22" s="16">
        <f t="shared" si="4"/>
        <v>198798.76000000007</v>
      </c>
      <c r="P22" s="16">
        <f t="shared" si="4"/>
        <v>189732.00999999978</v>
      </c>
      <c r="Q22" s="16">
        <f t="shared" si="4"/>
        <v>216379.92999999979</v>
      </c>
      <c r="R22" s="16">
        <f t="shared" si="4"/>
        <v>176147.18</v>
      </c>
      <c r="S22" s="16">
        <f t="shared" si="4"/>
        <v>196595.95000000042</v>
      </c>
      <c r="T22" s="16">
        <f t="shared" si="4"/>
        <v>209702.94000000021</v>
      </c>
      <c r="U22" s="16">
        <f t="shared" si="4"/>
        <v>219575.64999999959</v>
      </c>
      <c r="V22" s="16">
        <f t="shared" si="4"/>
        <v>166495.79999999976</v>
      </c>
      <c r="W22" s="16">
        <f t="shared" si="4"/>
        <v>161599.50999999986</v>
      </c>
      <c r="X22" s="16">
        <f t="shared" si="4"/>
        <v>183505.24999999983</v>
      </c>
      <c r="Y22" s="16">
        <f t="shared" si="4"/>
        <v>238201.43000000028</v>
      </c>
      <c r="Z22" s="16">
        <f t="shared" si="4"/>
        <v>129909.20000000023</v>
      </c>
      <c r="AA22" s="16">
        <f t="shared" si="4"/>
        <v>128034</v>
      </c>
      <c r="AB22" s="16">
        <f t="shared" si="4"/>
        <v>124850.91999999993</v>
      </c>
      <c r="AC22" s="16">
        <f t="shared" si="4"/>
        <v>163270</v>
      </c>
      <c r="AD22" s="16">
        <f t="shared" si="4"/>
        <v>100302</v>
      </c>
      <c r="AE22" s="16">
        <f t="shared" si="4"/>
        <v>107917.64000000013</v>
      </c>
      <c r="AF22" s="16">
        <f t="shared" si="4"/>
        <v>100345.76000000001</v>
      </c>
      <c r="AG22" s="16">
        <f t="shared" si="4"/>
        <v>96597.239999999991</v>
      </c>
      <c r="AH22" s="16">
        <f t="shared" si="4"/>
        <v>51447.569999999832</v>
      </c>
      <c r="AI22" s="16">
        <f t="shared" si="4"/>
        <v>60229</v>
      </c>
      <c r="AJ22" s="16">
        <f t="shared" si="4"/>
        <v>53153</v>
      </c>
      <c r="AK22" s="16">
        <f t="shared" si="4"/>
        <v>67603</v>
      </c>
      <c r="AL22" s="16">
        <f t="shared" si="4"/>
        <v>32998</v>
      </c>
      <c r="AM22" s="16">
        <f t="shared" si="4"/>
        <v>52925</v>
      </c>
      <c r="AN22" s="16">
        <f t="shared" si="4"/>
        <v>52540</v>
      </c>
      <c r="AO22" s="16">
        <f t="shared" si="4"/>
        <v>72596</v>
      </c>
      <c r="AP22" s="16">
        <f t="shared" si="4"/>
        <v>34698</v>
      </c>
    </row>
    <row r="23" spans="1:45">
      <c r="B23" s="18"/>
      <c r="C23" s="18"/>
      <c r="D23" s="18"/>
    </row>
    <row r="24" spans="1:45">
      <c r="A24" s="13" t="s">
        <v>52</v>
      </c>
      <c r="B24" s="14">
        <v>-125001.73381000003</v>
      </c>
      <c r="C24" s="14">
        <v>-102557.29126999996</v>
      </c>
      <c r="D24" s="14">
        <v>-62946.025400000006</v>
      </c>
      <c r="E24" s="14">
        <v>-40397.119509999917</v>
      </c>
      <c r="F24" s="14">
        <v>-29544.260309999987</v>
      </c>
      <c r="G24" s="14">
        <v>-30289.495339999616</v>
      </c>
      <c r="H24" s="14">
        <v>-31776.600689999625</v>
      </c>
      <c r="I24" s="14">
        <v>-35123.539650000239</v>
      </c>
      <c r="J24" s="14">
        <v>-38290.617700000075</v>
      </c>
      <c r="K24" s="14">
        <v>-43722.398520000002</v>
      </c>
      <c r="L24" s="14">
        <v>-62145.723960000003</v>
      </c>
      <c r="M24" s="14">
        <v>-48678.218120000005</v>
      </c>
      <c r="N24" s="14">
        <v>-46015.170579999991</v>
      </c>
      <c r="O24" s="14">
        <v>-31414.58</v>
      </c>
      <c r="P24" s="14">
        <v>-46218.17</v>
      </c>
      <c r="Q24" s="14">
        <v>-44198.83</v>
      </c>
      <c r="R24" s="14">
        <v>-32605.02</v>
      </c>
      <c r="S24" s="14">
        <v>-40066.39</v>
      </c>
      <c r="T24" s="14">
        <v>-57199.32</v>
      </c>
      <c r="U24" s="14">
        <v>-57946.98</v>
      </c>
      <c r="V24" s="14">
        <v>-57709.52</v>
      </c>
      <c r="W24" s="14">
        <v>-69165.22</v>
      </c>
      <c r="X24" s="14">
        <v>-59842.13</v>
      </c>
      <c r="Y24" s="14">
        <v>-47918</v>
      </c>
      <c r="Z24" s="14">
        <v>-42893.71</v>
      </c>
      <c r="AA24" s="14">
        <v>-47855</v>
      </c>
      <c r="AB24" s="14">
        <v>-42015</v>
      </c>
      <c r="AC24" s="14">
        <v>-37060</v>
      </c>
      <c r="AD24" s="14">
        <v>-29962</v>
      </c>
      <c r="AE24" s="14">
        <v>-18642.330000000002</v>
      </c>
      <c r="AF24" s="14">
        <v>-14655.6</v>
      </c>
      <c r="AG24" s="14">
        <v>-15541.05</v>
      </c>
      <c r="AH24" s="14">
        <v>-14304.44</v>
      </c>
      <c r="AI24" s="14">
        <v>-19025</v>
      </c>
      <c r="AJ24" s="14">
        <v>-15671</v>
      </c>
      <c r="AK24" s="14">
        <v>-13856</v>
      </c>
      <c r="AL24" s="14">
        <v>-13194</v>
      </c>
      <c r="AM24" s="14">
        <v>-12421</v>
      </c>
      <c r="AN24" s="14">
        <v>-13554</v>
      </c>
      <c r="AO24" s="14">
        <v>-13162</v>
      </c>
      <c r="AP24" s="14">
        <v>-13400</v>
      </c>
      <c r="AR24" s="20"/>
      <c r="AS24" s="20"/>
    </row>
    <row r="25" spans="1:45">
      <c r="A25" s="13" t="s">
        <v>53</v>
      </c>
      <c r="B25" s="14">
        <v>46762.404149999988</v>
      </c>
      <c r="C25" s="14">
        <v>32799.435519999999</v>
      </c>
      <c r="D25" s="14">
        <v>23014.120790000001</v>
      </c>
      <c r="E25" s="14">
        <v>13491.534099999997</v>
      </c>
      <c r="F25" s="14">
        <v>10712.1505</v>
      </c>
      <c r="G25" s="14">
        <v>13600.09737</v>
      </c>
      <c r="H25" s="14">
        <v>9786.6875700000001</v>
      </c>
      <c r="I25" s="14">
        <v>14936.42477</v>
      </c>
      <c r="J25" s="14">
        <v>15859.034889999999</v>
      </c>
      <c r="K25" s="14">
        <v>21291.488419999998</v>
      </c>
      <c r="L25" s="14">
        <v>21221.724109999999</v>
      </c>
      <c r="M25" s="14">
        <v>15902.564960000002</v>
      </c>
      <c r="N25" s="14">
        <v>17654.268919999999</v>
      </c>
      <c r="O25" s="14">
        <v>17511.509999999998</v>
      </c>
      <c r="P25" s="14">
        <v>19468.38</v>
      </c>
      <c r="Q25" s="14">
        <v>18335.939999999999</v>
      </c>
      <c r="R25" s="14">
        <v>16467.189999999999</v>
      </c>
      <c r="S25" s="14">
        <v>21626.25</v>
      </c>
      <c r="T25" s="14">
        <v>28231.15</v>
      </c>
      <c r="U25" s="14">
        <v>28806.45</v>
      </c>
      <c r="V25" s="14">
        <v>28219.38</v>
      </c>
      <c r="W25" s="14">
        <v>31229.200000000001</v>
      </c>
      <c r="X25" s="14">
        <v>29281.119999999999</v>
      </c>
      <c r="Y25" s="14">
        <v>23282</v>
      </c>
      <c r="Z25" s="14">
        <v>25704.74</v>
      </c>
      <c r="AA25" s="14">
        <v>26799</v>
      </c>
      <c r="AB25" s="14">
        <v>26388</v>
      </c>
      <c r="AC25" s="14">
        <v>21344</v>
      </c>
      <c r="AD25" s="14">
        <v>14785</v>
      </c>
      <c r="AE25" s="14">
        <v>5707.69</v>
      </c>
      <c r="AF25" s="14">
        <v>5753.84</v>
      </c>
      <c r="AG25" s="14">
        <v>4403.8100000000004</v>
      </c>
      <c r="AH25" s="14">
        <v>5478.87</v>
      </c>
      <c r="AI25" s="14">
        <v>11813</v>
      </c>
      <c r="AJ25" s="14">
        <v>9449</v>
      </c>
      <c r="AK25" s="14">
        <v>7671</v>
      </c>
      <c r="AL25" s="14">
        <v>6681</v>
      </c>
      <c r="AM25" s="14">
        <v>8024</v>
      </c>
      <c r="AN25" s="14">
        <v>8724</v>
      </c>
      <c r="AO25" s="14">
        <v>9032</v>
      </c>
      <c r="AP25" s="14">
        <v>12964</v>
      </c>
      <c r="AR25" s="20"/>
      <c r="AS25" s="20"/>
    </row>
    <row r="26" spans="1:45">
      <c r="A26" s="17" t="s">
        <v>54</v>
      </c>
      <c r="B26" s="16">
        <f t="shared" ref="B26:AP26" si="5">B25+B24</f>
        <v>-78239.329660000047</v>
      </c>
      <c r="C26" s="16">
        <f t="shared" si="5"/>
        <v>-69757.855749999959</v>
      </c>
      <c r="D26" s="16">
        <f t="shared" si="5"/>
        <v>-39931.904610000005</v>
      </c>
      <c r="E26" s="16">
        <f t="shared" si="5"/>
        <v>-26905.58540999992</v>
      </c>
      <c r="F26" s="16">
        <f t="shared" si="5"/>
        <v>-18832.109809999987</v>
      </c>
      <c r="G26" s="16">
        <f t="shared" si="5"/>
        <v>-16689.397969999616</v>
      </c>
      <c r="H26" s="16">
        <f t="shared" si="5"/>
        <v>-21989.913119999626</v>
      </c>
      <c r="I26" s="16">
        <f t="shared" si="5"/>
        <v>-20187.114880000241</v>
      </c>
      <c r="J26" s="16">
        <f t="shared" si="5"/>
        <v>-22431.582810000076</v>
      </c>
      <c r="K26" s="16">
        <f t="shared" si="5"/>
        <v>-22430.910100000005</v>
      </c>
      <c r="L26" s="16">
        <f t="shared" si="5"/>
        <v>-40923.999850000007</v>
      </c>
      <c r="M26" s="16">
        <f t="shared" si="5"/>
        <v>-32775.653160000002</v>
      </c>
      <c r="N26" s="16">
        <f t="shared" si="5"/>
        <v>-28360.901659999992</v>
      </c>
      <c r="O26" s="16">
        <f t="shared" si="5"/>
        <v>-13903.070000000003</v>
      </c>
      <c r="P26" s="16">
        <f t="shared" si="5"/>
        <v>-26749.789999999997</v>
      </c>
      <c r="Q26" s="16">
        <f t="shared" si="5"/>
        <v>-25862.890000000003</v>
      </c>
      <c r="R26" s="16">
        <f t="shared" si="5"/>
        <v>-16137.830000000002</v>
      </c>
      <c r="S26" s="16">
        <f t="shared" si="5"/>
        <v>-18440.14</v>
      </c>
      <c r="T26" s="16">
        <f t="shared" si="5"/>
        <v>-28968.17</v>
      </c>
      <c r="U26" s="16">
        <f t="shared" si="5"/>
        <v>-29140.530000000002</v>
      </c>
      <c r="V26" s="16">
        <f t="shared" si="5"/>
        <v>-29490.139999999996</v>
      </c>
      <c r="W26" s="16">
        <f t="shared" si="5"/>
        <v>-37936.020000000004</v>
      </c>
      <c r="X26" s="16">
        <f t="shared" si="5"/>
        <v>-30561.01</v>
      </c>
      <c r="Y26" s="16">
        <f t="shared" si="5"/>
        <v>-24636</v>
      </c>
      <c r="Z26" s="16">
        <f t="shared" si="5"/>
        <v>-17188.969999999998</v>
      </c>
      <c r="AA26" s="16">
        <f t="shared" si="5"/>
        <v>-21056</v>
      </c>
      <c r="AB26" s="16">
        <f t="shared" si="5"/>
        <v>-15627</v>
      </c>
      <c r="AC26" s="16">
        <f t="shared" si="5"/>
        <v>-15716</v>
      </c>
      <c r="AD26" s="16">
        <f t="shared" si="5"/>
        <v>-15177</v>
      </c>
      <c r="AE26" s="16">
        <f t="shared" si="5"/>
        <v>-12934.640000000003</v>
      </c>
      <c r="AF26" s="16">
        <f t="shared" si="5"/>
        <v>-8901.76</v>
      </c>
      <c r="AG26" s="16">
        <f t="shared" si="5"/>
        <v>-11137.239999999998</v>
      </c>
      <c r="AH26" s="16">
        <f t="shared" si="5"/>
        <v>-8825.57</v>
      </c>
      <c r="AI26" s="16">
        <f t="shared" si="5"/>
        <v>-7212</v>
      </c>
      <c r="AJ26" s="16">
        <f t="shared" si="5"/>
        <v>-6222</v>
      </c>
      <c r="AK26" s="16">
        <f t="shared" si="5"/>
        <v>-6185</v>
      </c>
      <c r="AL26" s="16">
        <f t="shared" si="5"/>
        <v>-6513</v>
      </c>
      <c r="AM26" s="16">
        <f t="shared" si="5"/>
        <v>-4397</v>
      </c>
      <c r="AN26" s="16">
        <f t="shared" si="5"/>
        <v>-4830</v>
      </c>
      <c r="AO26" s="16">
        <f t="shared" si="5"/>
        <v>-4130</v>
      </c>
      <c r="AP26" s="16">
        <f t="shared" si="5"/>
        <v>-436</v>
      </c>
    </row>
    <row r="27" spans="1:45">
      <c r="B27" s="18"/>
      <c r="C27" s="18"/>
      <c r="D27" s="18"/>
    </row>
    <row r="28" spans="1:45">
      <c r="A28" s="13" t="s">
        <v>55</v>
      </c>
      <c r="B28" s="14">
        <v>43.870832000002267</v>
      </c>
      <c r="C28" s="14">
        <v>1693.8712780000008</v>
      </c>
      <c r="D28" s="14">
        <v>179.1202899999991</v>
      </c>
      <c r="E28" s="14">
        <v>-1486.2648100000001</v>
      </c>
      <c r="F28" s="14">
        <v>-1514.8493800000003</v>
      </c>
      <c r="G28" s="14">
        <v>-3550.9015499999987</v>
      </c>
      <c r="H28" s="14">
        <v>-4316.2464800000007</v>
      </c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</row>
    <row r="29" spans="1:45">
      <c r="B29" s="18"/>
      <c r="C29" s="18"/>
      <c r="D29" s="18"/>
    </row>
    <row r="30" spans="1:45">
      <c r="A30" s="17" t="s">
        <v>56</v>
      </c>
      <c r="B30" s="16">
        <f t="shared" ref="B30:AP30" si="6">B26+B22+B28</f>
        <v>142494.95890533554</v>
      </c>
      <c r="C30" s="16">
        <f t="shared" si="6"/>
        <v>208858.66062466762</v>
      </c>
      <c r="D30" s="16">
        <f t="shared" si="6"/>
        <v>248377.79973999833</v>
      </c>
      <c r="E30" s="16">
        <f t="shared" si="6"/>
        <v>318292.90539000166</v>
      </c>
      <c r="F30" s="16">
        <f t="shared" si="6"/>
        <v>248165.5933999994</v>
      </c>
      <c r="G30" s="16">
        <f t="shared" si="6"/>
        <v>263031.08925000165</v>
      </c>
      <c r="H30" s="16">
        <f t="shared" si="6"/>
        <v>229321.97071000011</v>
      </c>
      <c r="I30" s="16">
        <f t="shared" si="6"/>
        <v>72689.997430000687</v>
      </c>
      <c r="J30" s="16">
        <f t="shared" si="6"/>
        <v>211113.59434305163</v>
      </c>
      <c r="K30" s="16">
        <f t="shared" si="6"/>
        <v>194744.67593000043</v>
      </c>
      <c r="L30" s="16">
        <f t="shared" si="6"/>
        <v>191035.4690399961</v>
      </c>
      <c r="M30" s="16">
        <f t="shared" si="6"/>
        <v>206469.4259899999</v>
      </c>
      <c r="N30" s="16">
        <f t="shared" si="6"/>
        <v>123891.09664269762</v>
      </c>
      <c r="O30" s="16">
        <f t="shared" si="6"/>
        <v>184895.69000000006</v>
      </c>
      <c r="P30" s="16">
        <f t="shared" si="6"/>
        <v>162982.21999999977</v>
      </c>
      <c r="Q30" s="16">
        <f t="shared" si="6"/>
        <v>190517.03999999978</v>
      </c>
      <c r="R30" s="16">
        <f t="shared" si="6"/>
        <v>160009.34999999998</v>
      </c>
      <c r="S30" s="16">
        <f t="shared" si="6"/>
        <v>178155.81000000041</v>
      </c>
      <c r="T30" s="16">
        <f t="shared" si="6"/>
        <v>180734.77000000019</v>
      </c>
      <c r="U30" s="16">
        <f t="shared" si="6"/>
        <v>190435.11999999959</v>
      </c>
      <c r="V30" s="16">
        <f t="shared" si="6"/>
        <v>137005.65999999977</v>
      </c>
      <c r="W30" s="16">
        <f t="shared" si="6"/>
        <v>123663.48999999986</v>
      </c>
      <c r="X30" s="16">
        <f t="shared" si="6"/>
        <v>152944.23999999982</v>
      </c>
      <c r="Y30" s="16">
        <f t="shared" si="6"/>
        <v>213565.43000000028</v>
      </c>
      <c r="Z30" s="16">
        <f t="shared" si="6"/>
        <v>112720.23000000023</v>
      </c>
      <c r="AA30" s="16">
        <f t="shared" si="6"/>
        <v>106978</v>
      </c>
      <c r="AB30" s="16">
        <f t="shared" si="6"/>
        <v>109223.91999999993</v>
      </c>
      <c r="AC30" s="16">
        <f t="shared" si="6"/>
        <v>147554</v>
      </c>
      <c r="AD30" s="16">
        <f t="shared" si="6"/>
        <v>85125</v>
      </c>
      <c r="AE30" s="16">
        <f t="shared" si="6"/>
        <v>94983.000000000131</v>
      </c>
      <c r="AF30" s="16">
        <f t="shared" si="6"/>
        <v>91444.000000000015</v>
      </c>
      <c r="AG30" s="16">
        <f t="shared" si="6"/>
        <v>85460</v>
      </c>
      <c r="AH30" s="16">
        <f t="shared" si="6"/>
        <v>42621.999999999833</v>
      </c>
      <c r="AI30" s="16">
        <f t="shared" si="6"/>
        <v>53017</v>
      </c>
      <c r="AJ30" s="16">
        <f t="shared" si="6"/>
        <v>46931</v>
      </c>
      <c r="AK30" s="16">
        <f t="shared" si="6"/>
        <v>61418</v>
      </c>
      <c r="AL30" s="16">
        <f t="shared" si="6"/>
        <v>26485</v>
      </c>
      <c r="AM30" s="16">
        <f t="shared" si="6"/>
        <v>48528</v>
      </c>
      <c r="AN30" s="16">
        <f t="shared" si="6"/>
        <v>47710</v>
      </c>
      <c r="AO30" s="16">
        <f t="shared" si="6"/>
        <v>68466</v>
      </c>
      <c r="AP30" s="16">
        <f t="shared" si="6"/>
        <v>34262</v>
      </c>
    </row>
    <row r="31" spans="1:45">
      <c r="B31" s="18"/>
      <c r="C31" s="18"/>
      <c r="D31" s="18"/>
    </row>
    <row r="32" spans="1:45">
      <c r="A32" s="13" t="s">
        <v>57</v>
      </c>
      <c r="B32" s="14">
        <v>2774.9664903199973</v>
      </c>
      <c r="C32" s="14">
        <v>-4219.5012701199821</v>
      </c>
      <c r="D32" s="14">
        <v>-74810.425860890013</v>
      </c>
      <c r="E32" s="14">
        <v>-86270.993561620126</v>
      </c>
      <c r="F32" s="14">
        <v>-70218.639413440076</v>
      </c>
      <c r="G32" s="14">
        <v>-49359.105475180208</v>
      </c>
      <c r="H32" s="14">
        <v>-56450.705105150162</v>
      </c>
      <c r="I32" s="14">
        <v>-11001.633660560037</v>
      </c>
      <c r="J32" s="14">
        <v>-58360.90312706001</v>
      </c>
      <c r="K32" s="14">
        <v>-26052.271627859998</v>
      </c>
      <c r="L32" s="14">
        <v>-38559.426118951094</v>
      </c>
      <c r="M32" s="14">
        <v>-45983.49651515999</v>
      </c>
      <c r="N32" s="14">
        <v>-18397.332342440001</v>
      </c>
      <c r="O32" s="14">
        <v>-30492.01</v>
      </c>
      <c r="P32" s="14">
        <v>-31834.06</v>
      </c>
      <c r="Q32" s="14">
        <v>-48742.400000000001</v>
      </c>
      <c r="R32" s="14">
        <v>-38721.589999999997</v>
      </c>
      <c r="S32" s="14">
        <v>-45532.94</v>
      </c>
      <c r="T32" s="14">
        <v>-44242.25</v>
      </c>
      <c r="U32" s="14">
        <v>-52465.29</v>
      </c>
      <c r="V32" s="14">
        <v>-31578.35</v>
      </c>
      <c r="W32" s="14">
        <v>-31427.41</v>
      </c>
      <c r="X32" s="14">
        <v>-36060.519999999997</v>
      </c>
      <c r="Y32" s="14">
        <v>-56497.67</v>
      </c>
      <c r="Z32" s="14">
        <v>-22589</v>
      </c>
      <c r="AA32" s="14">
        <v>-22811.13</v>
      </c>
      <c r="AB32" s="14">
        <v>-24458.59</v>
      </c>
      <c r="AC32" s="14">
        <v>-38907</v>
      </c>
      <c r="AD32" s="14">
        <v>-14366</v>
      </c>
      <c r="AE32" s="14">
        <v>-30000.34</v>
      </c>
      <c r="AF32" s="14">
        <v>-20891.36</v>
      </c>
      <c r="AG32" s="14">
        <v>-21814.12</v>
      </c>
      <c r="AH32" s="14">
        <v>-12164</v>
      </c>
      <c r="AI32" s="14">
        <v>-15646.8</v>
      </c>
      <c r="AJ32" s="14">
        <v>-15006.080000000002</v>
      </c>
      <c r="AK32" s="14">
        <v>-15780.880000000001</v>
      </c>
      <c r="AL32" s="14">
        <v>-8444.66</v>
      </c>
      <c r="AM32" s="14">
        <v>-17258.38</v>
      </c>
      <c r="AN32" s="14">
        <v>-10681.9</v>
      </c>
      <c r="AO32" s="14">
        <v>-17339.12</v>
      </c>
      <c r="AP32" s="14">
        <v>-9442.2200000000012</v>
      </c>
      <c r="AR32" s="20"/>
      <c r="AS32" s="20"/>
    </row>
    <row r="33" spans="1:42">
      <c r="B33" s="18"/>
      <c r="C33" s="18"/>
      <c r="D33" s="18"/>
    </row>
    <row r="34" spans="1:42">
      <c r="A34" s="17" t="s">
        <v>58</v>
      </c>
      <c r="B34" s="16">
        <f t="shared" ref="B34:AP34" si="7">B32+B30</f>
        <v>145269.92539565553</v>
      </c>
      <c r="C34" s="16">
        <f t="shared" si="7"/>
        <v>204639.15935454765</v>
      </c>
      <c r="D34" s="16">
        <f t="shared" si="7"/>
        <v>173567.37387910832</v>
      </c>
      <c r="E34" s="16">
        <f t="shared" si="7"/>
        <v>232021.91182838153</v>
      </c>
      <c r="F34" s="16">
        <f t="shared" si="7"/>
        <v>177946.95398655933</v>
      </c>
      <c r="G34" s="16">
        <f t="shared" si="7"/>
        <v>213671.98377482145</v>
      </c>
      <c r="H34" s="16">
        <f t="shared" si="7"/>
        <v>172871.26560484996</v>
      </c>
      <c r="I34" s="16">
        <f t="shared" si="7"/>
        <v>61688.36376944065</v>
      </c>
      <c r="J34" s="16">
        <f t="shared" si="7"/>
        <v>152752.69121599162</v>
      </c>
      <c r="K34" s="16">
        <f t="shared" si="7"/>
        <v>168692.40430214044</v>
      </c>
      <c r="L34" s="16">
        <f t="shared" si="7"/>
        <v>152476.04292104501</v>
      </c>
      <c r="M34" s="16">
        <f t="shared" si="7"/>
        <v>160485.92947483991</v>
      </c>
      <c r="N34" s="16">
        <f t="shared" si="7"/>
        <v>105493.76430025762</v>
      </c>
      <c r="O34" s="16">
        <f t="shared" si="7"/>
        <v>154403.68000000005</v>
      </c>
      <c r="P34" s="16">
        <f t="shared" si="7"/>
        <v>131148.15999999977</v>
      </c>
      <c r="Q34" s="16">
        <f t="shared" si="7"/>
        <v>141774.63999999978</v>
      </c>
      <c r="R34" s="16">
        <f t="shared" si="7"/>
        <v>121287.75999999998</v>
      </c>
      <c r="S34" s="16">
        <f t="shared" si="7"/>
        <v>132622.8700000004</v>
      </c>
      <c r="T34" s="16">
        <f t="shared" si="7"/>
        <v>136492.52000000019</v>
      </c>
      <c r="U34" s="16">
        <f t="shared" si="7"/>
        <v>137969.82999999958</v>
      </c>
      <c r="V34" s="16">
        <f t="shared" si="7"/>
        <v>105427.30999999976</v>
      </c>
      <c r="W34" s="16">
        <f t="shared" si="7"/>
        <v>92236.079999999856</v>
      </c>
      <c r="X34" s="16">
        <f t="shared" si="7"/>
        <v>116883.71999999983</v>
      </c>
      <c r="Y34" s="16">
        <f t="shared" si="7"/>
        <v>157067.7600000003</v>
      </c>
      <c r="Z34" s="16">
        <f t="shared" si="7"/>
        <v>90131.230000000229</v>
      </c>
      <c r="AA34" s="16">
        <f t="shared" si="7"/>
        <v>84166.87</v>
      </c>
      <c r="AB34" s="16">
        <f t="shared" si="7"/>
        <v>84765.329999999929</v>
      </c>
      <c r="AC34" s="16">
        <f t="shared" si="7"/>
        <v>108647</v>
      </c>
      <c r="AD34" s="16">
        <f t="shared" si="7"/>
        <v>70759</v>
      </c>
      <c r="AE34" s="16">
        <f t="shared" si="7"/>
        <v>64982.660000000134</v>
      </c>
      <c r="AF34" s="16">
        <f t="shared" si="7"/>
        <v>70552.640000000014</v>
      </c>
      <c r="AG34" s="16">
        <f t="shared" si="7"/>
        <v>63645.880000000005</v>
      </c>
      <c r="AH34" s="16">
        <f t="shared" si="7"/>
        <v>30457.999999999833</v>
      </c>
      <c r="AI34" s="16">
        <f t="shared" si="7"/>
        <v>37370.199999999997</v>
      </c>
      <c r="AJ34" s="16">
        <f t="shared" si="7"/>
        <v>31924.92</v>
      </c>
      <c r="AK34" s="16">
        <f t="shared" si="7"/>
        <v>45637.119999999995</v>
      </c>
      <c r="AL34" s="16">
        <f t="shared" si="7"/>
        <v>18040.34</v>
      </c>
      <c r="AM34" s="16">
        <f t="shared" si="7"/>
        <v>31269.62</v>
      </c>
      <c r="AN34" s="16">
        <f t="shared" si="7"/>
        <v>37028.1</v>
      </c>
      <c r="AO34" s="16">
        <f t="shared" si="7"/>
        <v>51126.880000000005</v>
      </c>
      <c r="AP34" s="16">
        <f t="shared" si="7"/>
        <v>24819.78</v>
      </c>
    </row>
    <row r="35" spans="1:42"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</row>
    <row r="36" spans="1:42">
      <c r="A36" s="36" t="s">
        <v>197</v>
      </c>
      <c r="W36" s="20"/>
      <c r="AA36" s="20"/>
      <c r="AE36" s="20"/>
      <c r="AI36" s="20"/>
    </row>
    <row r="37" spans="1:42">
      <c r="A37" s="36" t="s">
        <v>59</v>
      </c>
      <c r="W37" s="20"/>
      <c r="AA37" s="20"/>
      <c r="AE37" s="20"/>
      <c r="AI37" s="20"/>
    </row>
  </sheetData>
  <pageMargins left="0.78740157499999996" right="0.78740157499999996" top="0.984251969" bottom="0.984251969" header="0.4921259845" footer="0.4921259845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9754D"/>
  </sheetPr>
  <dimension ref="A1:AP37"/>
  <sheetViews>
    <sheetView showGridLines="0" zoomScale="85" zoomScaleNormal="85" workbookViewId="0">
      <pane xSplit="1" ySplit="1" topLeftCell="B2" activePane="bottomRight" state="frozen"/>
      <selection pane="topRight"/>
      <selection pane="bottomLeft"/>
      <selection pane="bottomRight" activeCell="B1" sqref="B1"/>
    </sheetView>
  </sheetViews>
  <sheetFormatPr defaultColWidth="10.6328125" defaultRowHeight="14.5"/>
  <cols>
    <col min="1" max="1" width="58.6328125" style="18" customWidth="1"/>
    <col min="2" max="3" width="10.6328125" style="3" customWidth="1"/>
    <col min="4" max="42" width="10.6328125" style="18" customWidth="1"/>
    <col min="43" max="16384" width="10.6328125" style="18"/>
  </cols>
  <sheetData>
    <row r="1" spans="1:42" s="19" customFormat="1" ht="29" customHeight="1">
      <c r="A1" s="1" t="s">
        <v>178</v>
      </c>
      <c r="B1" s="1" t="s">
        <v>192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</row>
    <row r="2" spans="1:42"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</row>
    <row r="3" spans="1:42">
      <c r="A3" s="17" t="s">
        <v>40</v>
      </c>
      <c r="B3" s="16">
        <v>6972495.696990001</v>
      </c>
      <c r="C3" s="16">
        <v>6853140.17294</v>
      </c>
      <c r="D3" s="16">
        <v>6527874.65833</v>
      </c>
      <c r="E3" s="16">
        <v>6245162.6868700013</v>
      </c>
      <c r="F3" s="16">
        <v>5979507.5665299995</v>
      </c>
      <c r="G3" s="16">
        <v>5868052.4856400015</v>
      </c>
      <c r="H3" s="16">
        <v>5384230.3225699998</v>
      </c>
      <c r="I3" s="16">
        <v>4721872.3380100001</v>
      </c>
      <c r="J3" s="16">
        <v>5206320.2216200009</v>
      </c>
      <c r="K3" s="16">
        <v>5030160.0746200001</v>
      </c>
      <c r="L3" s="16">
        <v>4771279.8809899958</v>
      </c>
      <c r="M3" s="16">
        <v>4440683.2908499995</v>
      </c>
      <c r="N3" s="16">
        <v>4153922.8716500006</v>
      </c>
      <c r="O3" s="16">
        <v>4178909.37</v>
      </c>
      <c r="P3" s="16">
        <v>3944676.76</v>
      </c>
      <c r="Q3" s="16">
        <v>3791577.67</v>
      </c>
      <c r="R3" s="16">
        <v>3603969.05</v>
      </c>
      <c r="S3" s="16">
        <v>3662178.24</v>
      </c>
      <c r="T3" s="16">
        <v>3580024.45</v>
      </c>
      <c r="U3" s="16">
        <v>3397859.85</v>
      </c>
      <c r="V3" s="16">
        <v>3212406.09</v>
      </c>
      <c r="W3" s="16">
        <v>3205873</v>
      </c>
      <c r="X3" s="16">
        <v>3050163.15</v>
      </c>
      <c r="Y3" s="16">
        <v>2930451.35</v>
      </c>
      <c r="Z3" s="16">
        <v>2641079.1</v>
      </c>
      <c r="AA3" s="16">
        <v>2574215</v>
      </c>
      <c r="AB3" s="16">
        <v>2436861</v>
      </c>
      <c r="AC3" s="16">
        <v>2323102</v>
      </c>
      <c r="AD3" s="16">
        <v>2090599</v>
      </c>
      <c r="AE3" s="16">
        <v>2128284</v>
      </c>
      <c r="AF3" s="16">
        <v>2024309</v>
      </c>
      <c r="AG3" s="16">
        <v>1885310</v>
      </c>
      <c r="AH3" s="16">
        <v>1746332</v>
      </c>
      <c r="AI3" s="16">
        <v>1738649</v>
      </c>
      <c r="AJ3" s="16">
        <v>1682958</v>
      </c>
      <c r="AK3" s="16">
        <v>1604091</v>
      </c>
      <c r="AL3" s="16">
        <v>1438405</v>
      </c>
      <c r="AM3" s="16">
        <v>1479979</v>
      </c>
      <c r="AN3" s="16">
        <v>1451823</v>
      </c>
      <c r="AO3" s="16">
        <v>1375186</v>
      </c>
      <c r="AP3" s="16">
        <v>1286847</v>
      </c>
    </row>
    <row r="4" spans="1:42">
      <c r="A4" s="13" t="s">
        <v>41</v>
      </c>
      <c r="B4" s="14">
        <v>-409985.51458999992</v>
      </c>
      <c r="C4" s="14">
        <v>-379314.77528</v>
      </c>
      <c r="D4" s="14">
        <v>-363011.89113999996</v>
      </c>
      <c r="E4" s="14">
        <v>-376897.68977999996</v>
      </c>
      <c r="F4" s="14">
        <v>-359456.13932000002</v>
      </c>
      <c r="G4" s="14">
        <v>-314311.32543000003</v>
      </c>
      <c r="H4" s="14">
        <v>-290778.76572999998</v>
      </c>
      <c r="I4" s="14">
        <v>-252097.95259</v>
      </c>
      <c r="J4" s="14">
        <v>-256448.92066</v>
      </c>
      <c r="K4" s="14">
        <v>-245045.46244</v>
      </c>
      <c r="L4" s="14">
        <v>-232343.88381</v>
      </c>
      <c r="M4" s="14">
        <v>-215189.33674999999</v>
      </c>
      <c r="N4" s="14">
        <v>-200571.39491</v>
      </c>
      <c r="O4" s="14">
        <v>-181845.1</v>
      </c>
      <c r="P4" s="14">
        <v>-187862.87</v>
      </c>
      <c r="Q4" s="14">
        <v>-177588.81</v>
      </c>
      <c r="R4" s="14">
        <v>-170391.34</v>
      </c>
      <c r="S4" s="14">
        <v>-160881.96</v>
      </c>
      <c r="T4" s="14">
        <v>-163184.37</v>
      </c>
      <c r="U4" s="14">
        <v>-160601.76</v>
      </c>
      <c r="V4" s="14">
        <v>-155295.65</v>
      </c>
      <c r="W4" s="14">
        <v>-148876.21</v>
      </c>
      <c r="X4" s="14">
        <v>-149233.26999999999</v>
      </c>
      <c r="Y4" s="14">
        <v>-147239.9</v>
      </c>
      <c r="Z4" s="14">
        <v>-125651.82</v>
      </c>
      <c r="AA4" s="14">
        <v>-115961</v>
      </c>
      <c r="AB4" s="14">
        <v>-104321</v>
      </c>
      <c r="AC4" s="14">
        <v>-96387</v>
      </c>
      <c r="AD4" s="14">
        <v>-86153</v>
      </c>
      <c r="AE4" s="14">
        <v>-86264</v>
      </c>
      <c r="AF4" s="14">
        <v>-80346</v>
      </c>
      <c r="AG4" s="14">
        <v>-76180</v>
      </c>
      <c r="AH4" s="14">
        <v>-69356</v>
      </c>
      <c r="AI4" s="14">
        <v>-66660</v>
      </c>
      <c r="AJ4" s="14">
        <v>-64687</v>
      </c>
      <c r="AK4" s="14">
        <v>-70953</v>
      </c>
      <c r="AL4" s="14">
        <v>-54634</v>
      </c>
      <c r="AM4" s="14">
        <v>-58048</v>
      </c>
      <c r="AN4" s="14">
        <v>-62240</v>
      </c>
      <c r="AO4" s="14">
        <v>-58392</v>
      </c>
      <c r="AP4" s="14">
        <v>-56820</v>
      </c>
    </row>
    <row r="5" spans="1:42"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</row>
    <row r="6" spans="1:42">
      <c r="A6" s="17" t="s">
        <v>42</v>
      </c>
      <c r="B6" s="16">
        <f t="shared" ref="B6:AP6" si="0">B3+B4</f>
        <v>6562510.1824000012</v>
      </c>
      <c r="C6" s="16">
        <f t="shared" si="0"/>
        <v>6473825.3976600002</v>
      </c>
      <c r="D6" s="16">
        <f t="shared" si="0"/>
        <v>6164862.76719</v>
      </c>
      <c r="E6" s="16">
        <f t="shared" si="0"/>
        <v>5868264.9970900016</v>
      </c>
      <c r="F6" s="16">
        <f t="shared" si="0"/>
        <v>5620051.4272099994</v>
      </c>
      <c r="G6" s="16">
        <f t="shared" si="0"/>
        <v>5553741.1602100013</v>
      </c>
      <c r="H6" s="16">
        <f t="shared" si="0"/>
        <v>5093451.5568399997</v>
      </c>
      <c r="I6" s="16">
        <f t="shared" si="0"/>
        <v>4469774.3854200002</v>
      </c>
      <c r="J6" s="16">
        <f t="shared" si="0"/>
        <v>4949871.3009600006</v>
      </c>
      <c r="K6" s="16">
        <f t="shared" si="0"/>
        <v>4785114.6121800002</v>
      </c>
      <c r="L6" s="16">
        <f t="shared" si="0"/>
        <v>4538935.9971799962</v>
      </c>
      <c r="M6" s="16">
        <f t="shared" si="0"/>
        <v>4225493.9540999997</v>
      </c>
      <c r="N6" s="16">
        <f t="shared" si="0"/>
        <v>3953351.4767400008</v>
      </c>
      <c r="O6" s="16">
        <f t="shared" si="0"/>
        <v>3997064.27</v>
      </c>
      <c r="P6" s="16">
        <f t="shared" si="0"/>
        <v>3756813.8899999997</v>
      </c>
      <c r="Q6" s="16">
        <f t="shared" si="0"/>
        <v>3613988.86</v>
      </c>
      <c r="R6" s="16">
        <f t="shared" si="0"/>
        <v>3433577.71</v>
      </c>
      <c r="S6" s="16">
        <f t="shared" si="0"/>
        <v>3501296.2800000003</v>
      </c>
      <c r="T6" s="16">
        <f t="shared" si="0"/>
        <v>3416840.08</v>
      </c>
      <c r="U6" s="16">
        <f t="shared" si="0"/>
        <v>3237258.09</v>
      </c>
      <c r="V6" s="16">
        <f t="shared" si="0"/>
        <v>3057110.44</v>
      </c>
      <c r="W6" s="16">
        <f t="shared" si="0"/>
        <v>3056996.79</v>
      </c>
      <c r="X6" s="16">
        <f t="shared" si="0"/>
        <v>2900929.88</v>
      </c>
      <c r="Y6" s="16">
        <f t="shared" si="0"/>
        <v>2783211.45</v>
      </c>
      <c r="Z6" s="16">
        <f t="shared" si="0"/>
        <v>2515427.2800000003</v>
      </c>
      <c r="AA6" s="16">
        <f t="shared" si="0"/>
        <v>2458254</v>
      </c>
      <c r="AB6" s="16">
        <f t="shared" si="0"/>
        <v>2332540</v>
      </c>
      <c r="AC6" s="16">
        <f t="shared" si="0"/>
        <v>2226715</v>
      </c>
      <c r="AD6" s="16">
        <f t="shared" si="0"/>
        <v>2004446</v>
      </c>
      <c r="AE6" s="16">
        <f t="shared" si="0"/>
        <v>2042020</v>
      </c>
      <c r="AF6" s="16">
        <f t="shared" si="0"/>
        <v>1943963</v>
      </c>
      <c r="AG6" s="16">
        <f t="shared" si="0"/>
        <v>1809130</v>
      </c>
      <c r="AH6" s="16">
        <f t="shared" si="0"/>
        <v>1676976</v>
      </c>
      <c r="AI6" s="16">
        <f t="shared" si="0"/>
        <v>1671989</v>
      </c>
      <c r="AJ6" s="16">
        <f t="shared" si="0"/>
        <v>1618271</v>
      </c>
      <c r="AK6" s="16">
        <f t="shared" si="0"/>
        <v>1533138</v>
      </c>
      <c r="AL6" s="16">
        <f t="shared" si="0"/>
        <v>1383771</v>
      </c>
      <c r="AM6" s="16">
        <f t="shared" si="0"/>
        <v>1421931</v>
      </c>
      <c r="AN6" s="16">
        <f t="shared" si="0"/>
        <v>1389583</v>
      </c>
      <c r="AO6" s="16">
        <f t="shared" si="0"/>
        <v>1316794</v>
      </c>
      <c r="AP6" s="16">
        <f t="shared" si="0"/>
        <v>1230027</v>
      </c>
    </row>
    <row r="7" spans="1:42"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</row>
    <row r="8" spans="1:42">
      <c r="A8" s="13" t="s">
        <v>43</v>
      </c>
      <c r="B8" s="14">
        <v>-4634073.807909999</v>
      </c>
      <c r="C8" s="14">
        <v>-4522020.645299999</v>
      </c>
      <c r="D8" s="14">
        <v>-4349402.3488500016</v>
      </c>
      <c r="E8" s="14">
        <v>-4071212.5996000003</v>
      </c>
      <c r="F8" s="14">
        <v>-3978198.9420500002</v>
      </c>
      <c r="G8" s="14">
        <v>-3919528.3318099999</v>
      </c>
      <c r="H8" s="14">
        <v>-3598455.2717399998</v>
      </c>
      <c r="I8" s="14">
        <v>-3149651.9118499998</v>
      </c>
      <c r="J8" s="14">
        <v>-3508020.6674600011</v>
      </c>
      <c r="K8" s="14">
        <v>-3374111.5151299997</v>
      </c>
      <c r="L8" s="14">
        <v>-3217586.0353600001</v>
      </c>
      <c r="M8" s="14">
        <v>-2936208.6845</v>
      </c>
      <c r="N8" s="14">
        <v>-2791688.2197500002</v>
      </c>
      <c r="O8" s="14">
        <v>-2799276.52</v>
      </c>
      <c r="P8" s="14">
        <v>-2640038.19</v>
      </c>
      <c r="Q8" s="14">
        <v>-2509789.6</v>
      </c>
      <c r="R8" s="14">
        <v>-2406819.23</v>
      </c>
      <c r="S8" s="14">
        <v>-2455037.92</v>
      </c>
      <c r="T8" s="14">
        <v>-2396443.8199999998</v>
      </c>
      <c r="U8" s="14">
        <v>-2237537.4500000002</v>
      </c>
      <c r="V8" s="14">
        <v>-2135486.4700000002</v>
      </c>
      <c r="W8" s="14">
        <v>-2134653.16</v>
      </c>
      <c r="X8" s="14">
        <v>-2000895.6</v>
      </c>
      <c r="Y8" s="14">
        <v>-1858386.41</v>
      </c>
      <c r="Z8" s="14">
        <v>-1758487.23</v>
      </c>
      <c r="AA8" s="14">
        <v>-1718350</v>
      </c>
      <c r="AB8" s="14">
        <v>-1636130</v>
      </c>
      <c r="AC8" s="14">
        <v>-1523893</v>
      </c>
      <c r="AD8" s="14">
        <v>-1407841</v>
      </c>
      <c r="AE8" s="14">
        <v>-1447960</v>
      </c>
      <c r="AF8" s="14">
        <v>-1382945</v>
      </c>
      <c r="AG8" s="14">
        <v>-1273489</v>
      </c>
      <c r="AH8" s="14">
        <v>-1203327</v>
      </c>
      <c r="AI8" s="14">
        <v>-1201509</v>
      </c>
      <c r="AJ8" s="14">
        <v>-1162904</v>
      </c>
      <c r="AK8" s="14">
        <v>-1106963</v>
      </c>
      <c r="AL8" s="14">
        <v>-999932</v>
      </c>
      <c r="AM8" s="14">
        <v>-1018360</v>
      </c>
      <c r="AN8" s="14">
        <v>-1006215</v>
      </c>
      <c r="AO8" s="14">
        <v>-927000</v>
      </c>
      <c r="AP8" s="14">
        <v>-902871</v>
      </c>
    </row>
    <row r="9" spans="1:42"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</row>
    <row r="10" spans="1:42">
      <c r="A10" s="17" t="s">
        <v>44</v>
      </c>
      <c r="B10" s="16">
        <f t="shared" ref="B10:AP10" si="1">B6+B8</f>
        <v>1928436.3744900022</v>
      </c>
      <c r="C10" s="16">
        <f t="shared" si="1"/>
        <v>1951804.7523600012</v>
      </c>
      <c r="D10" s="16">
        <f t="shared" si="1"/>
        <v>1815460.4183399985</v>
      </c>
      <c r="E10" s="16">
        <f t="shared" si="1"/>
        <v>1797052.3974900013</v>
      </c>
      <c r="F10" s="16">
        <f t="shared" si="1"/>
        <v>1641852.4851599992</v>
      </c>
      <c r="G10" s="16">
        <f t="shared" si="1"/>
        <v>1634212.8284000014</v>
      </c>
      <c r="H10" s="16">
        <f t="shared" si="1"/>
        <v>1494996.2851</v>
      </c>
      <c r="I10" s="16">
        <f t="shared" si="1"/>
        <v>1320122.4735700004</v>
      </c>
      <c r="J10" s="16">
        <f t="shared" si="1"/>
        <v>1441850.6334999995</v>
      </c>
      <c r="K10" s="16">
        <f t="shared" si="1"/>
        <v>1411003.0970500004</v>
      </c>
      <c r="L10" s="16">
        <f t="shared" si="1"/>
        <v>1321349.9618199961</v>
      </c>
      <c r="M10" s="16">
        <f t="shared" si="1"/>
        <v>1289285.2695999998</v>
      </c>
      <c r="N10" s="16">
        <f t="shared" si="1"/>
        <v>1161663.2569900006</v>
      </c>
      <c r="O10" s="16">
        <f t="shared" si="1"/>
        <v>1197787.75</v>
      </c>
      <c r="P10" s="16">
        <f t="shared" si="1"/>
        <v>1116775.6999999997</v>
      </c>
      <c r="Q10" s="16">
        <f t="shared" si="1"/>
        <v>1104199.2599999998</v>
      </c>
      <c r="R10" s="16">
        <f t="shared" si="1"/>
        <v>1026758.48</v>
      </c>
      <c r="S10" s="16">
        <f t="shared" si="1"/>
        <v>1046258.3600000003</v>
      </c>
      <c r="T10" s="16">
        <f t="shared" si="1"/>
        <v>1020396.2600000002</v>
      </c>
      <c r="U10" s="16">
        <f t="shared" si="1"/>
        <v>999720.63999999966</v>
      </c>
      <c r="V10" s="16">
        <f t="shared" si="1"/>
        <v>921623.96999999974</v>
      </c>
      <c r="W10" s="16">
        <f t="shared" si="1"/>
        <v>922343.62999999989</v>
      </c>
      <c r="X10" s="16">
        <f t="shared" si="1"/>
        <v>900034.2799999998</v>
      </c>
      <c r="Y10" s="16">
        <f t="shared" si="1"/>
        <v>924825.04000000027</v>
      </c>
      <c r="Z10" s="16">
        <f t="shared" si="1"/>
        <v>756940.05000000028</v>
      </c>
      <c r="AA10" s="16">
        <f t="shared" si="1"/>
        <v>739904</v>
      </c>
      <c r="AB10" s="16">
        <f t="shared" si="1"/>
        <v>696410</v>
      </c>
      <c r="AC10" s="16">
        <f t="shared" si="1"/>
        <v>702822</v>
      </c>
      <c r="AD10" s="16">
        <f t="shared" si="1"/>
        <v>596605</v>
      </c>
      <c r="AE10" s="16">
        <f t="shared" si="1"/>
        <v>594060</v>
      </c>
      <c r="AF10" s="16">
        <f t="shared" si="1"/>
        <v>561018</v>
      </c>
      <c r="AG10" s="16">
        <f t="shared" si="1"/>
        <v>535641</v>
      </c>
      <c r="AH10" s="16">
        <f t="shared" si="1"/>
        <v>473649</v>
      </c>
      <c r="AI10" s="16">
        <f t="shared" si="1"/>
        <v>470480</v>
      </c>
      <c r="AJ10" s="16">
        <f t="shared" si="1"/>
        <v>455367</v>
      </c>
      <c r="AK10" s="16">
        <f t="shared" si="1"/>
        <v>426175</v>
      </c>
      <c r="AL10" s="16">
        <f t="shared" si="1"/>
        <v>383839</v>
      </c>
      <c r="AM10" s="16">
        <f t="shared" si="1"/>
        <v>403571</v>
      </c>
      <c r="AN10" s="16">
        <f t="shared" si="1"/>
        <v>383368</v>
      </c>
      <c r="AO10" s="16">
        <f t="shared" si="1"/>
        <v>389794</v>
      </c>
      <c r="AP10" s="16">
        <f t="shared" si="1"/>
        <v>327156</v>
      </c>
    </row>
    <row r="11" spans="1:42"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</row>
    <row r="12" spans="1:42">
      <c r="A12" s="21" t="s">
        <v>45</v>
      </c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</row>
    <row r="13" spans="1:42">
      <c r="A13" s="13" t="s">
        <v>191</v>
      </c>
      <c r="B13" s="14">
        <v>-1296951.2039900001</v>
      </c>
      <c r="C13" s="14">
        <v>-1261758.2442500005</v>
      </c>
      <c r="D13" s="14">
        <v>-1164751.6380500002</v>
      </c>
      <c r="E13" s="14">
        <v>-1119754.2112199999</v>
      </c>
      <c r="F13" s="14">
        <v>-1060049.8338500001</v>
      </c>
      <c r="G13" s="14">
        <v>-1027786.2090700002</v>
      </c>
      <c r="H13" s="14">
        <v>-963626.29528000043</v>
      </c>
      <c r="I13" s="14">
        <v>-945308.36639999982</v>
      </c>
      <c r="J13" s="14">
        <v>-940499.7397299998</v>
      </c>
      <c r="K13" s="14">
        <v>-918901.68496999994</v>
      </c>
      <c r="L13" s="14">
        <v>-851825.14827000001</v>
      </c>
      <c r="M13" s="14">
        <v>-823210.02370999986</v>
      </c>
      <c r="N13" s="14">
        <v>-795119.66125699994</v>
      </c>
      <c r="O13" s="14">
        <v>-786501.87</v>
      </c>
      <c r="P13" s="14">
        <v>-735402.58</v>
      </c>
      <c r="Q13" s="14">
        <v>-704268.15</v>
      </c>
      <c r="R13" s="14">
        <v>-674838.78</v>
      </c>
      <c r="S13" s="14">
        <v>-670608.11</v>
      </c>
      <c r="T13" s="14">
        <v>-642400.37</v>
      </c>
      <c r="U13" s="14">
        <v>-616900.31000000006</v>
      </c>
      <c r="V13" s="14">
        <v>-599142.03</v>
      </c>
      <c r="W13" s="14">
        <v>-598867.25</v>
      </c>
      <c r="X13" s="14">
        <v>-571422.56999999995</v>
      </c>
      <c r="Y13" s="14">
        <v>-546841.84</v>
      </c>
      <c r="Z13" s="14">
        <v>-501633.34</v>
      </c>
      <c r="AA13" s="14">
        <v>-490616</v>
      </c>
      <c r="AB13" s="14">
        <v>-452371</v>
      </c>
      <c r="AC13" s="14">
        <v>-419952</v>
      </c>
      <c r="AD13" s="14">
        <v>-390161</v>
      </c>
      <c r="AE13" s="14">
        <v>-385467</v>
      </c>
      <c r="AF13" s="14">
        <v>-365150</v>
      </c>
      <c r="AG13" s="14">
        <v>-341034</v>
      </c>
      <c r="AH13" s="14">
        <v>-328931</v>
      </c>
      <c r="AI13" s="14">
        <v>-320641</v>
      </c>
      <c r="AJ13" s="14">
        <v>-322162</v>
      </c>
      <c r="AK13" s="14">
        <v>-278613</v>
      </c>
      <c r="AL13" s="14">
        <v>-266660</v>
      </c>
      <c r="AM13" s="14">
        <v>-275705</v>
      </c>
      <c r="AN13" s="14">
        <v>-261255</v>
      </c>
      <c r="AO13" s="14">
        <v>-241654</v>
      </c>
      <c r="AP13" s="14">
        <v>-223716</v>
      </c>
    </row>
    <row r="14" spans="1:42">
      <c r="A14" s="13" t="s">
        <v>46</v>
      </c>
      <c r="B14" s="14">
        <v>-243102.75071999998</v>
      </c>
      <c r="C14" s="14">
        <v>-241936.41586999997</v>
      </c>
      <c r="D14" s="14">
        <v>-204543.97123000002</v>
      </c>
      <c r="E14" s="14">
        <v>-180183.03336</v>
      </c>
      <c r="F14" s="14">
        <v>-165947.37479000003</v>
      </c>
      <c r="G14" s="14">
        <v>-175583.88631</v>
      </c>
      <c r="H14" s="14">
        <v>-134210.86565999995</v>
      </c>
      <c r="I14" s="14">
        <v>-143003.32841000002</v>
      </c>
      <c r="J14" s="14">
        <v>-131994.97921000002</v>
      </c>
      <c r="K14" s="14">
        <v>-141670.1208</v>
      </c>
      <c r="L14" s="14">
        <v>-110118.17002999999</v>
      </c>
      <c r="M14" s="14">
        <v>-102387.71363000001</v>
      </c>
      <c r="N14" s="14">
        <v>-96474.049049999987</v>
      </c>
      <c r="O14" s="14">
        <v>-100177.32</v>
      </c>
      <c r="P14" s="14">
        <v>-86122.87</v>
      </c>
      <c r="Q14" s="14">
        <v>-83283.460000000006</v>
      </c>
      <c r="R14" s="14">
        <v>-79734.7</v>
      </c>
      <c r="S14" s="14">
        <v>-86931.31</v>
      </c>
      <c r="T14" s="14">
        <v>-81533.05</v>
      </c>
      <c r="U14" s="14">
        <v>-81734.899999999994</v>
      </c>
      <c r="V14" s="14">
        <v>-78464.22</v>
      </c>
      <c r="W14" s="14">
        <v>-87480.27</v>
      </c>
      <c r="X14" s="14">
        <v>-74607.92</v>
      </c>
      <c r="Y14" s="14">
        <v>-73172.41</v>
      </c>
      <c r="Z14" s="14">
        <v>-62467.71</v>
      </c>
      <c r="AA14" s="14">
        <v>-61348</v>
      </c>
      <c r="AB14" s="14">
        <v>-61337</v>
      </c>
      <c r="AC14" s="14">
        <v>-63913</v>
      </c>
      <c r="AD14" s="14">
        <v>-52527</v>
      </c>
      <c r="AE14" s="14">
        <v>-48915</v>
      </c>
      <c r="AF14" s="14">
        <v>-47050</v>
      </c>
      <c r="AG14" s="14">
        <v>-53840</v>
      </c>
      <c r="AH14" s="14">
        <v>-49482</v>
      </c>
      <c r="AI14" s="14">
        <v>-47164</v>
      </c>
      <c r="AJ14" s="14">
        <v>-44694</v>
      </c>
      <c r="AK14" s="14">
        <v>-40954</v>
      </c>
      <c r="AL14" s="14">
        <v>-43652</v>
      </c>
      <c r="AM14" s="14">
        <v>-47146</v>
      </c>
      <c r="AN14" s="14">
        <v>-37704</v>
      </c>
      <c r="AO14" s="14">
        <v>-45160</v>
      </c>
      <c r="AP14" s="14">
        <v>-41438</v>
      </c>
    </row>
    <row r="15" spans="1:42">
      <c r="A15" s="13" t="s">
        <v>47</v>
      </c>
      <c r="B15" s="14">
        <v>12606.84108</v>
      </c>
      <c r="C15" s="14">
        <v>-26491.450079999999</v>
      </c>
      <c r="D15" s="14">
        <v>-1215.2066200000002</v>
      </c>
      <c r="E15" s="14">
        <v>52153.110519999995</v>
      </c>
      <c r="F15" s="14">
        <v>16427.310719999998</v>
      </c>
      <c r="G15" s="14">
        <v>-23000.327450000001</v>
      </c>
      <c r="H15" s="14">
        <v>2796.8049500000002</v>
      </c>
      <c r="I15" s="14">
        <v>-2239.883620000001</v>
      </c>
      <c r="J15" s="14">
        <v>-10473.737019999997</v>
      </c>
      <c r="K15" s="14">
        <v>-38510.899672500003</v>
      </c>
      <c r="L15" s="14">
        <v>-9438.5594899999905</v>
      </c>
      <c r="M15" s="14">
        <v>-13867.026669999999</v>
      </c>
      <c r="N15" s="14">
        <v>-5205.31682</v>
      </c>
      <c r="O15" s="14">
        <v>-49806.61</v>
      </c>
      <c r="P15" s="14">
        <v>-3501.86</v>
      </c>
      <c r="Q15" s="14">
        <v>-6239.64</v>
      </c>
      <c r="R15" s="14">
        <v>0</v>
      </c>
      <c r="S15" s="14">
        <v>2372.13</v>
      </c>
      <c r="T15" s="14">
        <v>0</v>
      </c>
      <c r="U15" s="14">
        <v>0</v>
      </c>
      <c r="V15" s="14">
        <v>-2159.65</v>
      </c>
      <c r="W15" s="14">
        <v>-7676.7</v>
      </c>
      <c r="X15" s="14">
        <v>0</v>
      </c>
      <c r="Y15" s="14">
        <v>0</v>
      </c>
      <c r="Z15" s="14">
        <v>0</v>
      </c>
      <c r="AA15" s="14">
        <v>-8818</v>
      </c>
      <c r="AB15" s="14">
        <v>-1160</v>
      </c>
      <c r="AC15" s="14">
        <v>0</v>
      </c>
      <c r="AD15" s="14">
        <v>0</v>
      </c>
      <c r="AE15" s="14">
        <v>-3851</v>
      </c>
      <c r="AF15" s="14">
        <v>-2754</v>
      </c>
      <c r="AG15" s="14">
        <v>-1518</v>
      </c>
      <c r="AH15" s="14">
        <v>-1350</v>
      </c>
      <c r="AI15" s="14">
        <v>-14470</v>
      </c>
      <c r="AJ15" s="14">
        <v>-14300</v>
      </c>
      <c r="AK15" s="14">
        <v>-8132</v>
      </c>
      <c r="AL15" s="14">
        <v>-10163</v>
      </c>
      <c r="AM15" s="14">
        <v>-21090</v>
      </c>
      <c r="AN15" s="14">
        <v>-3486</v>
      </c>
      <c r="AO15" s="14">
        <v>-2718</v>
      </c>
      <c r="AP15" s="14">
        <v>-6624</v>
      </c>
    </row>
    <row r="16" spans="1:42">
      <c r="A16" s="17" t="s">
        <v>48</v>
      </c>
      <c r="B16" s="16">
        <f t="shared" ref="B16:AP16" si="2">SUM(B13:B15)</f>
        <v>-1527447.11363</v>
      </c>
      <c r="C16" s="16">
        <f t="shared" si="2"/>
        <v>-1530186.1102000005</v>
      </c>
      <c r="D16" s="16">
        <f t="shared" si="2"/>
        <v>-1370510.8159000003</v>
      </c>
      <c r="E16" s="16">
        <f t="shared" si="2"/>
        <v>-1247784.1340599998</v>
      </c>
      <c r="F16" s="16">
        <f t="shared" si="2"/>
        <v>-1209569.8979200001</v>
      </c>
      <c r="G16" s="16">
        <f t="shared" si="2"/>
        <v>-1226370.4228300003</v>
      </c>
      <c r="H16" s="16">
        <f t="shared" si="2"/>
        <v>-1095040.3559900003</v>
      </c>
      <c r="I16" s="16">
        <f t="shared" si="2"/>
        <v>-1090551.5784299998</v>
      </c>
      <c r="J16" s="16">
        <f t="shared" si="2"/>
        <v>-1082968.4559599997</v>
      </c>
      <c r="K16" s="16">
        <f t="shared" si="2"/>
        <v>-1099082.7054425001</v>
      </c>
      <c r="L16" s="16">
        <f t="shared" si="2"/>
        <v>-971381.87779000006</v>
      </c>
      <c r="M16" s="16">
        <f t="shared" si="2"/>
        <v>-939464.76400999993</v>
      </c>
      <c r="N16" s="16">
        <f t="shared" si="2"/>
        <v>-896799.02712699992</v>
      </c>
      <c r="O16" s="16">
        <f t="shared" si="2"/>
        <v>-936485.79999999993</v>
      </c>
      <c r="P16" s="16">
        <f t="shared" si="2"/>
        <v>-825027.30999999994</v>
      </c>
      <c r="Q16" s="16">
        <f t="shared" si="2"/>
        <v>-793791.25</v>
      </c>
      <c r="R16" s="16">
        <f t="shared" si="2"/>
        <v>-754573.48</v>
      </c>
      <c r="S16" s="16">
        <f t="shared" si="2"/>
        <v>-755167.28999999992</v>
      </c>
      <c r="T16" s="16">
        <f t="shared" si="2"/>
        <v>-723933.42</v>
      </c>
      <c r="U16" s="16">
        <f t="shared" si="2"/>
        <v>-698635.21000000008</v>
      </c>
      <c r="V16" s="16">
        <f t="shared" si="2"/>
        <v>-679765.9</v>
      </c>
      <c r="W16" s="16">
        <f t="shared" si="2"/>
        <v>-694024.22</v>
      </c>
      <c r="X16" s="16">
        <f t="shared" si="2"/>
        <v>-646030.49</v>
      </c>
      <c r="Y16" s="16">
        <f t="shared" si="2"/>
        <v>-620014.25</v>
      </c>
      <c r="Z16" s="16">
        <f t="shared" si="2"/>
        <v>-564101.05000000005</v>
      </c>
      <c r="AA16" s="16">
        <f t="shared" si="2"/>
        <v>-560782</v>
      </c>
      <c r="AB16" s="16">
        <f t="shared" si="2"/>
        <v>-514868</v>
      </c>
      <c r="AC16" s="16">
        <f t="shared" si="2"/>
        <v>-483865</v>
      </c>
      <c r="AD16" s="16">
        <f t="shared" si="2"/>
        <v>-442688</v>
      </c>
      <c r="AE16" s="16">
        <f t="shared" si="2"/>
        <v>-438233</v>
      </c>
      <c r="AF16" s="16">
        <f t="shared" si="2"/>
        <v>-414954</v>
      </c>
      <c r="AG16" s="16">
        <f t="shared" si="2"/>
        <v>-396392</v>
      </c>
      <c r="AH16" s="16">
        <f t="shared" si="2"/>
        <v>-379763</v>
      </c>
      <c r="AI16" s="16">
        <f t="shared" si="2"/>
        <v>-382275</v>
      </c>
      <c r="AJ16" s="16">
        <f t="shared" si="2"/>
        <v>-381156</v>
      </c>
      <c r="AK16" s="16">
        <f t="shared" si="2"/>
        <v>-327699</v>
      </c>
      <c r="AL16" s="16">
        <f t="shared" si="2"/>
        <v>-320475</v>
      </c>
      <c r="AM16" s="16">
        <f t="shared" si="2"/>
        <v>-343941</v>
      </c>
      <c r="AN16" s="16">
        <f t="shared" si="2"/>
        <v>-302445</v>
      </c>
      <c r="AO16" s="16">
        <f t="shared" si="2"/>
        <v>-289532</v>
      </c>
      <c r="AP16" s="16">
        <f t="shared" si="2"/>
        <v>-271778</v>
      </c>
    </row>
    <row r="17" spans="1:42"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</row>
    <row r="18" spans="1:42">
      <c r="A18" s="17" t="s">
        <v>49</v>
      </c>
      <c r="B18" s="16">
        <f t="shared" ref="B18:AP18" si="3">B16+B10</f>
        <v>400989.26086000213</v>
      </c>
      <c r="C18" s="16">
        <f t="shared" si="3"/>
        <v>421618.64216000075</v>
      </c>
      <c r="D18" s="16">
        <f t="shared" si="3"/>
        <v>444949.60243999818</v>
      </c>
      <c r="E18" s="16">
        <f t="shared" si="3"/>
        <v>549268.26343000145</v>
      </c>
      <c r="F18" s="16">
        <f t="shared" si="3"/>
        <v>432282.58723999909</v>
      </c>
      <c r="G18" s="16">
        <f t="shared" si="3"/>
        <v>407842.40557000111</v>
      </c>
      <c r="H18" s="16">
        <f t="shared" si="3"/>
        <v>399955.92910999968</v>
      </c>
      <c r="I18" s="16">
        <f t="shared" si="3"/>
        <v>229570.89514000062</v>
      </c>
      <c r="J18" s="16">
        <f t="shared" si="3"/>
        <v>358882.17753999983</v>
      </c>
      <c r="K18" s="16">
        <f t="shared" si="3"/>
        <v>311920.39160750038</v>
      </c>
      <c r="L18" s="16">
        <f t="shared" si="3"/>
        <v>349968.08402999607</v>
      </c>
      <c r="M18" s="16">
        <f t="shared" si="3"/>
        <v>349820.50558999984</v>
      </c>
      <c r="N18" s="16">
        <f t="shared" si="3"/>
        <v>264864.22986300068</v>
      </c>
      <c r="O18" s="16">
        <f t="shared" si="3"/>
        <v>261301.95000000007</v>
      </c>
      <c r="P18" s="16">
        <f t="shared" si="3"/>
        <v>291748.38999999978</v>
      </c>
      <c r="Q18" s="16">
        <f t="shared" si="3"/>
        <v>310408.00999999978</v>
      </c>
      <c r="R18" s="16">
        <f t="shared" si="3"/>
        <v>272185</v>
      </c>
      <c r="S18" s="16">
        <f t="shared" si="3"/>
        <v>291091.07000000041</v>
      </c>
      <c r="T18" s="16">
        <f t="shared" si="3"/>
        <v>296462.8400000002</v>
      </c>
      <c r="U18" s="16">
        <f t="shared" si="3"/>
        <v>301085.42999999959</v>
      </c>
      <c r="V18" s="16">
        <f t="shared" si="3"/>
        <v>241858.06999999972</v>
      </c>
      <c r="W18" s="16">
        <f t="shared" si="3"/>
        <v>228319.40999999992</v>
      </c>
      <c r="X18" s="16">
        <f t="shared" si="3"/>
        <v>254003.7899999998</v>
      </c>
      <c r="Y18" s="16">
        <f t="shared" si="3"/>
        <v>304810.79000000027</v>
      </c>
      <c r="Z18" s="16">
        <f t="shared" si="3"/>
        <v>192839.00000000023</v>
      </c>
      <c r="AA18" s="16">
        <f t="shared" si="3"/>
        <v>179122</v>
      </c>
      <c r="AB18" s="16">
        <f t="shared" si="3"/>
        <v>181542</v>
      </c>
      <c r="AC18" s="16">
        <f t="shared" si="3"/>
        <v>218957</v>
      </c>
      <c r="AD18" s="16">
        <f t="shared" si="3"/>
        <v>153917</v>
      </c>
      <c r="AE18" s="16">
        <f t="shared" si="3"/>
        <v>155827</v>
      </c>
      <c r="AF18" s="16">
        <f t="shared" si="3"/>
        <v>146064</v>
      </c>
      <c r="AG18" s="16">
        <f t="shared" si="3"/>
        <v>139249</v>
      </c>
      <c r="AH18" s="16">
        <f t="shared" si="3"/>
        <v>93886</v>
      </c>
      <c r="AI18" s="16">
        <f t="shared" si="3"/>
        <v>88205</v>
      </c>
      <c r="AJ18" s="16">
        <f t="shared" si="3"/>
        <v>74211</v>
      </c>
      <c r="AK18" s="16">
        <f t="shared" si="3"/>
        <v>98476</v>
      </c>
      <c r="AL18" s="16">
        <f t="shared" si="3"/>
        <v>63364</v>
      </c>
      <c r="AM18" s="16">
        <f t="shared" si="3"/>
        <v>59630</v>
      </c>
      <c r="AN18" s="16">
        <f t="shared" si="3"/>
        <v>80923</v>
      </c>
      <c r="AO18" s="16">
        <f t="shared" si="3"/>
        <v>100262</v>
      </c>
      <c r="AP18" s="16">
        <f t="shared" si="3"/>
        <v>55378</v>
      </c>
    </row>
    <row r="19" spans="1:42"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</row>
    <row r="20" spans="1:42">
      <c r="A20" s="13" t="s">
        <v>50</v>
      </c>
      <c r="B20" s="14">
        <v>-167692.00204666663</v>
      </c>
      <c r="C20" s="14">
        <v>-171187.44714333324</v>
      </c>
      <c r="D20" s="14">
        <v>-158034.22499999992</v>
      </c>
      <c r="E20" s="14">
        <v>-150430.39729999972</v>
      </c>
      <c r="F20" s="14">
        <v>-147342.72392999975</v>
      </c>
      <c r="G20" s="14">
        <v>-147571.34424999979</v>
      </c>
      <c r="H20" s="14">
        <v>-141530.99384999991</v>
      </c>
      <c r="I20" s="14">
        <v>-138933.66644999967</v>
      </c>
      <c r="J20" s="14">
        <v>-135810.737406948</v>
      </c>
      <c r="K20" s="14">
        <v>-133255.70525000003</v>
      </c>
      <c r="L20" s="14">
        <v>-127447.17462999999</v>
      </c>
      <c r="M20" s="14">
        <v>-124442.45311</v>
      </c>
      <c r="N20" s="14">
        <v>-117817.54838030304</v>
      </c>
      <c r="O20" s="14">
        <v>-112309.8</v>
      </c>
      <c r="P20" s="14">
        <v>-105518.24</v>
      </c>
      <c r="Q20" s="14">
        <v>-100267.72</v>
      </c>
      <c r="R20" s="14">
        <v>-96037.82</v>
      </c>
      <c r="S20" s="14">
        <v>-92122.99</v>
      </c>
      <c r="T20" s="14">
        <v>-86759.9</v>
      </c>
      <c r="U20" s="14">
        <v>-81509.78</v>
      </c>
      <c r="V20" s="14">
        <v>-77521.919999999998</v>
      </c>
      <c r="W20" s="14">
        <v>-74396.600000000006</v>
      </c>
      <c r="X20" s="14">
        <v>-70498.539999999994</v>
      </c>
      <c r="Y20" s="14">
        <v>-66609.36</v>
      </c>
      <c r="Z20" s="14">
        <v>-62929.8</v>
      </c>
      <c r="AA20" s="14">
        <v>-60086</v>
      </c>
      <c r="AB20" s="14">
        <v>-57760</v>
      </c>
      <c r="AC20" s="14">
        <v>-55640</v>
      </c>
      <c r="AD20" s="14">
        <v>-53573</v>
      </c>
      <c r="AE20" s="14">
        <v>-51669</v>
      </c>
      <c r="AF20" s="14">
        <v>-48364</v>
      </c>
      <c r="AG20" s="14">
        <v>-44081</v>
      </c>
      <c r="AH20" s="14">
        <v>-43699</v>
      </c>
      <c r="AI20" s="14">
        <v>-42446</v>
      </c>
      <c r="AJ20" s="14">
        <v>-41220</v>
      </c>
      <c r="AK20" s="14">
        <v>-39005</v>
      </c>
      <c r="AL20" s="14">
        <v>-36065</v>
      </c>
      <c r="AM20" s="14">
        <v>-33162</v>
      </c>
      <c r="AN20" s="14">
        <v>-31868</v>
      </c>
      <c r="AO20" s="14">
        <v>-30384</v>
      </c>
      <c r="AP20" s="14">
        <v>-28913</v>
      </c>
    </row>
    <row r="21" spans="1:42"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</row>
    <row r="22" spans="1:42">
      <c r="A22" s="17" t="s">
        <v>51</v>
      </c>
      <c r="B22" s="16">
        <f t="shared" ref="B22:AP22" si="4">B20+B18</f>
        <v>233297.2588133355</v>
      </c>
      <c r="C22" s="16">
        <f t="shared" si="4"/>
        <v>250431.19501666751</v>
      </c>
      <c r="D22" s="16">
        <f t="shared" si="4"/>
        <v>286915.37743999826</v>
      </c>
      <c r="E22" s="16">
        <f t="shared" si="4"/>
        <v>398837.86613000173</v>
      </c>
      <c r="F22" s="16">
        <f t="shared" si="4"/>
        <v>284939.86330999935</v>
      </c>
      <c r="G22" s="16">
        <f t="shared" si="4"/>
        <v>260271.06132000132</v>
      </c>
      <c r="H22" s="16">
        <f t="shared" si="4"/>
        <v>258424.93525999977</v>
      </c>
      <c r="I22" s="16">
        <f t="shared" si="4"/>
        <v>90637.228690000949</v>
      </c>
      <c r="J22" s="16">
        <f t="shared" si="4"/>
        <v>223071.44013305183</v>
      </c>
      <c r="K22" s="16">
        <f t="shared" si="4"/>
        <v>178664.68635750035</v>
      </c>
      <c r="L22" s="16">
        <f t="shared" si="4"/>
        <v>222520.90939999608</v>
      </c>
      <c r="M22" s="16">
        <f t="shared" si="4"/>
        <v>225378.05247999984</v>
      </c>
      <c r="N22" s="16">
        <f t="shared" si="4"/>
        <v>147046.68148269766</v>
      </c>
      <c r="O22" s="16">
        <f t="shared" si="4"/>
        <v>148992.15000000008</v>
      </c>
      <c r="P22" s="16">
        <f t="shared" si="4"/>
        <v>186230.14999999979</v>
      </c>
      <c r="Q22" s="16">
        <f t="shared" si="4"/>
        <v>210140.28999999978</v>
      </c>
      <c r="R22" s="16">
        <f t="shared" si="4"/>
        <v>176147.18</v>
      </c>
      <c r="S22" s="16">
        <f t="shared" si="4"/>
        <v>198968.08000000042</v>
      </c>
      <c r="T22" s="16">
        <f t="shared" si="4"/>
        <v>209702.94000000021</v>
      </c>
      <c r="U22" s="16">
        <f t="shared" si="4"/>
        <v>219575.64999999959</v>
      </c>
      <c r="V22" s="16">
        <f t="shared" si="4"/>
        <v>164336.14999999973</v>
      </c>
      <c r="W22" s="16">
        <f t="shared" si="4"/>
        <v>153922.80999999991</v>
      </c>
      <c r="X22" s="16">
        <f t="shared" si="4"/>
        <v>183505.24999999983</v>
      </c>
      <c r="Y22" s="16">
        <f t="shared" si="4"/>
        <v>238201.43000000028</v>
      </c>
      <c r="Z22" s="16">
        <f t="shared" si="4"/>
        <v>129909.20000000023</v>
      </c>
      <c r="AA22" s="16">
        <f t="shared" si="4"/>
        <v>119036</v>
      </c>
      <c r="AB22" s="16">
        <f t="shared" si="4"/>
        <v>123782</v>
      </c>
      <c r="AC22" s="16">
        <f t="shared" si="4"/>
        <v>163317</v>
      </c>
      <c r="AD22" s="16">
        <f t="shared" si="4"/>
        <v>100344</v>
      </c>
      <c r="AE22" s="16">
        <f t="shared" si="4"/>
        <v>104158</v>
      </c>
      <c r="AF22" s="16">
        <f t="shared" si="4"/>
        <v>97700</v>
      </c>
      <c r="AG22" s="16">
        <f t="shared" si="4"/>
        <v>95168</v>
      </c>
      <c r="AH22" s="16">
        <f t="shared" si="4"/>
        <v>50187</v>
      </c>
      <c r="AI22" s="16">
        <f t="shared" si="4"/>
        <v>45759</v>
      </c>
      <c r="AJ22" s="16">
        <f t="shared" si="4"/>
        <v>32991</v>
      </c>
      <c r="AK22" s="16">
        <f t="shared" si="4"/>
        <v>59471</v>
      </c>
      <c r="AL22" s="16">
        <f t="shared" si="4"/>
        <v>27299</v>
      </c>
      <c r="AM22" s="16">
        <f t="shared" si="4"/>
        <v>26468</v>
      </c>
      <c r="AN22" s="16">
        <f t="shared" si="4"/>
        <v>49055</v>
      </c>
      <c r="AO22" s="16">
        <f t="shared" si="4"/>
        <v>69878</v>
      </c>
      <c r="AP22" s="16">
        <f t="shared" si="4"/>
        <v>26465</v>
      </c>
    </row>
    <row r="23" spans="1:42"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</row>
    <row r="24" spans="1:42">
      <c r="A24" s="13" t="s">
        <v>52</v>
      </c>
      <c r="B24" s="14">
        <v>-125001.73381000003</v>
      </c>
      <c r="C24" s="14">
        <v>-102557.29126999996</v>
      </c>
      <c r="D24" s="14">
        <v>-62946.025400000006</v>
      </c>
      <c r="E24" s="14">
        <v>-40397.119509999917</v>
      </c>
      <c r="F24" s="14">
        <v>-29544.260309999987</v>
      </c>
      <c r="G24" s="14">
        <v>-30289.495339999616</v>
      </c>
      <c r="H24" s="14">
        <v>-31776.600689999625</v>
      </c>
      <c r="I24" s="14">
        <v>-35123.539650000239</v>
      </c>
      <c r="J24" s="14">
        <v>-38290.617700000075</v>
      </c>
      <c r="K24" s="14">
        <v>-43722.398520000002</v>
      </c>
      <c r="L24" s="14">
        <v>-62145.723960000003</v>
      </c>
      <c r="M24" s="14">
        <v>-48678.218120000005</v>
      </c>
      <c r="N24" s="14">
        <v>-46015.170579999991</v>
      </c>
      <c r="O24" s="14">
        <v>-31414.58</v>
      </c>
      <c r="P24" s="14">
        <v>-46218.17</v>
      </c>
      <c r="Q24" s="14">
        <v>-44198.83</v>
      </c>
      <c r="R24" s="14">
        <v>-32605.02</v>
      </c>
      <c r="S24" s="14">
        <v>-40066.39</v>
      </c>
      <c r="T24" s="14">
        <v>-57199.32</v>
      </c>
      <c r="U24" s="14">
        <v>-57946.98</v>
      </c>
      <c r="V24" s="14">
        <v>-57709.52</v>
      </c>
      <c r="W24" s="14">
        <v>-69165.22</v>
      </c>
      <c r="X24" s="14">
        <v>-59842.13</v>
      </c>
      <c r="Y24" s="14">
        <v>-47918</v>
      </c>
      <c r="Z24" s="14">
        <v>-42893.71</v>
      </c>
      <c r="AA24" s="14">
        <v>-49359</v>
      </c>
      <c r="AB24" s="14">
        <v>-41391</v>
      </c>
      <c r="AC24" s="14">
        <v>-36594</v>
      </c>
      <c r="AD24" s="14">
        <v>-29548</v>
      </c>
      <c r="AE24" s="14">
        <v>-18309</v>
      </c>
      <c r="AF24" s="14">
        <v>-14352</v>
      </c>
      <c r="AG24" s="14">
        <v>-15318</v>
      </c>
      <c r="AH24" s="14">
        <v>-14103</v>
      </c>
      <c r="AI24" s="14">
        <v>-19025</v>
      </c>
      <c r="AJ24" s="14">
        <v>-15671</v>
      </c>
      <c r="AK24" s="14">
        <v>-13856</v>
      </c>
      <c r="AL24" s="14">
        <v>-13194</v>
      </c>
      <c r="AM24" s="14">
        <v>-12421</v>
      </c>
      <c r="AN24" s="14">
        <v>-13554</v>
      </c>
      <c r="AO24" s="14">
        <v>-13162</v>
      </c>
      <c r="AP24" s="14">
        <v>-13400</v>
      </c>
    </row>
    <row r="25" spans="1:42">
      <c r="A25" s="13" t="s">
        <v>53</v>
      </c>
      <c r="B25" s="14">
        <v>46762.404149999988</v>
      </c>
      <c r="C25" s="14">
        <v>32799.435519999999</v>
      </c>
      <c r="D25" s="14">
        <v>23014.120790000001</v>
      </c>
      <c r="E25" s="14">
        <v>13491.534099999997</v>
      </c>
      <c r="F25" s="14">
        <v>10712.1505</v>
      </c>
      <c r="G25" s="14">
        <v>13600.09737</v>
      </c>
      <c r="H25" s="14">
        <v>9786.6875700000001</v>
      </c>
      <c r="I25" s="14">
        <v>14936.42477</v>
      </c>
      <c r="J25" s="14">
        <v>15859.034889999999</v>
      </c>
      <c r="K25" s="14">
        <v>21291.488419999998</v>
      </c>
      <c r="L25" s="14">
        <v>21221.724109999999</v>
      </c>
      <c r="M25" s="14">
        <v>15902.564960000002</v>
      </c>
      <c r="N25" s="14">
        <v>17654.268919999999</v>
      </c>
      <c r="O25" s="14">
        <v>17511.509999999998</v>
      </c>
      <c r="P25" s="14">
        <v>19468.38</v>
      </c>
      <c r="Q25" s="14">
        <v>18335.939999999999</v>
      </c>
      <c r="R25" s="14">
        <v>16467.189999999999</v>
      </c>
      <c r="S25" s="14">
        <v>21626.25</v>
      </c>
      <c r="T25" s="14">
        <v>28231.15</v>
      </c>
      <c r="U25" s="14">
        <v>28806.45</v>
      </c>
      <c r="V25" s="14">
        <v>28219.38</v>
      </c>
      <c r="W25" s="14">
        <v>31229.200000000001</v>
      </c>
      <c r="X25" s="14">
        <v>29281.119999999999</v>
      </c>
      <c r="Y25" s="14">
        <v>23282</v>
      </c>
      <c r="Z25" s="14">
        <v>25704.74</v>
      </c>
      <c r="AA25" s="14">
        <v>28483</v>
      </c>
      <c r="AB25" s="14">
        <v>25672</v>
      </c>
      <c r="AC25" s="14">
        <v>20831</v>
      </c>
      <c r="AD25" s="14">
        <v>14330</v>
      </c>
      <c r="AE25" s="14">
        <v>5283</v>
      </c>
      <c r="AF25" s="14">
        <v>5342</v>
      </c>
      <c r="AG25" s="14">
        <v>4092</v>
      </c>
      <c r="AH25" s="14">
        <v>5188</v>
      </c>
      <c r="AI25" s="14">
        <v>11813</v>
      </c>
      <c r="AJ25" s="14">
        <v>9449</v>
      </c>
      <c r="AK25" s="14">
        <v>7671</v>
      </c>
      <c r="AL25" s="14">
        <v>6681</v>
      </c>
      <c r="AM25" s="14">
        <v>8024</v>
      </c>
      <c r="AN25" s="14">
        <v>8724</v>
      </c>
      <c r="AO25" s="14">
        <v>9032</v>
      </c>
      <c r="AP25" s="14">
        <v>12964</v>
      </c>
    </row>
    <row r="26" spans="1:42">
      <c r="A26" s="17" t="s">
        <v>54</v>
      </c>
      <c r="B26" s="16">
        <f t="shared" ref="B26:AP26" si="5">B25+B24</f>
        <v>-78239.329660000047</v>
      </c>
      <c r="C26" s="16">
        <f t="shared" si="5"/>
        <v>-69757.855749999959</v>
      </c>
      <c r="D26" s="16">
        <f t="shared" si="5"/>
        <v>-39931.904610000005</v>
      </c>
      <c r="E26" s="16">
        <f t="shared" si="5"/>
        <v>-26905.58540999992</v>
      </c>
      <c r="F26" s="16">
        <f t="shared" si="5"/>
        <v>-18832.109809999987</v>
      </c>
      <c r="G26" s="16">
        <f t="shared" si="5"/>
        <v>-16689.397969999616</v>
      </c>
      <c r="H26" s="16">
        <f t="shared" si="5"/>
        <v>-21989.913119999626</v>
      </c>
      <c r="I26" s="16">
        <f t="shared" si="5"/>
        <v>-20187.114880000241</v>
      </c>
      <c r="J26" s="16">
        <f t="shared" si="5"/>
        <v>-22431.582810000076</v>
      </c>
      <c r="K26" s="16">
        <f t="shared" si="5"/>
        <v>-22430.910100000005</v>
      </c>
      <c r="L26" s="16">
        <f t="shared" si="5"/>
        <v>-40923.999850000007</v>
      </c>
      <c r="M26" s="16">
        <f t="shared" si="5"/>
        <v>-32775.653160000002</v>
      </c>
      <c r="N26" s="16">
        <f t="shared" si="5"/>
        <v>-28360.901659999992</v>
      </c>
      <c r="O26" s="16">
        <f t="shared" si="5"/>
        <v>-13903.070000000003</v>
      </c>
      <c r="P26" s="16">
        <f t="shared" si="5"/>
        <v>-26749.789999999997</v>
      </c>
      <c r="Q26" s="16">
        <f t="shared" si="5"/>
        <v>-25862.890000000003</v>
      </c>
      <c r="R26" s="16">
        <f t="shared" si="5"/>
        <v>-16137.830000000002</v>
      </c>
      <c r="S26" s="16">
        <f t="shared" si="5"/>
        <v>-18440.14</v>
      </c>
      <c r="T26" s="16">
        <f t="shared" si="5"/>
        <v>-28968.17</v>
      </c>
      <c r="U26" s="16">
        <f t="shared" si="5"/>
        <v>-29140.530000000002</v>
      </c>
      <c r="V26" s="16">
        <f t="shared" si="5"/>
        <v>-29490.139999999996</v>
      </c>
      <c r="W26" s="16">
        <f t="shared" si="5"/>
        <v>-37936.020000000004</v>
      </c>
      <c r="X26" s="16">
        <f t="shared" si="5"/>
        <v>-30561.01</v>
      </c>
      <c r="Y26" s="16">
        <f t="shared" si="5"/>
        <v>-24636</v>
      </c>
      <c r="Z26" s="16">
        <f t="shared" si="5"/>
        <v>-17188.969999999998</v>
      </c>
      <c r="AA26" s="16">
        <f t="shared" si="5"/>
        <v>-20876</v>
      </c>
      <c r="AB26" s="16">
        <f t="shared" si="5"/>
        <v>-15719</v>
      </c>
      <c r="AC26" s="16">
        <f t="shared" si="5"/>
        <v>-15763</v>
      </c>
      <c r="AD26" s="16">
        <f t="shared" si="5"/>
        <v>-15218</v>
      </c>
      <c r="AE26" s="16">
        <f t="shared" si="5"/>
        <v>-13026</v>
      </c>
      <c r="AF26" s="16">
        <f t="shared" si="5"/>
        <v>-9010</v>
      </c>
      <c r="AG26" s="16">
        <f t="shared" si="5"/>
        <v>-11226</v>
      </c>
      <c r="AH26" s="16">
        <f t="shared" si="5"/>
        <v>-8915</v>
      </c>
      <c r="AI26" s="16">
        <f t="shared" si="5"/>
        <v>-7212</v>
      </c>
      <c r="AJ26" s="16">
        <f t="shared" si="5"/>
        <v>-6222</v>
      </c>
      <c r="AK26" s="16">
        <f t="shared" si="5"/>
        <v>-6185</v>
      </c>
      <c r="AL26" s="16">
        <f t="shared" si="5"/>
        <v>-6513</v>
      </c>
      <c r="AM26" s="16">
        <f t="shared" si="5"/>
        <v>-4397</v>
      </c>
      <c r="AN26" s="16">
        <f t="shared" si="5"/>
        <v>-4830</v>
      </c>
      <c r="AO26" s="16">
        <f t="shared" si="5"/>
        <v>-4130</v>
      </c>
      <c r="AP26" s="16">
        <f t="shared" si="5"/>
        <v>-436</v>
      </c>
    </row>
    <row r="27" spans="1:42"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</row>
    <row r="28" spans="1:42">
      <c r="A28" s="13" t="s">
        <v>55</v>
      </c>
      <c r="B28" s="14">
        <v>43.870832000002267</v>
      </c>
      <c r="C28" s="14">
        <v>1693.8712780000008</v>
      </c>
      <c r="D28" s="14">
        <v>179.1202899999991</v>
      </c>
      <c r="E28" s="14">
        <v>-1486.2648100000001</v>
      </c>
      <c r="F28" s="14">
        <v>-1514.8493800000003</v>
      </c>
      <c r="G28" s="14">
        <v>-3550.9015499999987</v>
      </c>
      <c r="H28" s="14">
        <v>-4316.2464800000007</v>
      </c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</row>
    <row r="29" spans="1:42"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</row>
    <row r="30" spans="1:42">
      <c r="A30" s="17" t="s">
        <v>56</v>
      </c>
      <c r="B30" s="16">
        <f t="shared" ref="B30:AP30" si="6">B26+B22+B28</f>
        <v>155101.79998533547</v>
      </c>
      <c r="C30" s="16">
        <f t="shared" si="6"/>
        <v>182367.21054466756</v>
      </c>
      <c r="D30" s="16">
        <f t="shared" si="6"/>
        <v>247162.59311999826</v>
      </c>
      <c r="E30" s="16">
        <f t="shared" si="6"/>
        <v>370446.01591000176</v>
      </c>
      <c r="F30" s="16">
        <f t="shared" si="6"/>
        <v>264592.90411999932</v>
      </c>
      <c r="G30" s="16">
        <f t="shared" si="6"/>
        <v>240030.7618000017</v>
      </c>
      <c r="H30" s="16">
        <f t="shared" si="6"/>
        <v>232118.77566000013</v>
      </c>
      <c r="I30" s="16">
        <f t="shared" si="6"/>
        <v>70450.113810000708</v>
      </c>
      <c r="J30" s="16">
        <f t="shared" si="6"/>
        <v>200639.85732305175</v>
      </c>
      <c r="K30" s="16">
        <f t="shared" si="6"/>
        <v>156233.77625750034</v>
      </c>
      <c r="L30" s="16">
        <f t="shared" si="6"/>
        <v>181596.90954999608</v>
      </c>
      <c r="M30" s="16">
        <f t="shared" si="6"/>
        <v>192602.39931999985</v>
      </c>
      <c r="N30" s="16">
        <f t="shared" si="6"/>
        <v>118685.77982269767</v>
      </c>
      <c r="O30" s="16">
        <f t="shared" si="6"/>
        <v>135089.08000000007</v>
      </c>
      <c r="P30" s="16">
        <f t="shared" si="6"/>
        <v>159480.35999999978</v>
      </c>
      <c r="Q30" s="16">
        <f t="shared" si="6"/>
        <v>184277.39999999976</v>
      </c>
      <c r="R30" s="16">
        <f t="shared" si="6"/>
        <v>160009.34999999998</v>
      </c>
      <c r="S30" s="16">
        <f t="shared" si="6"/>
        <v>180527.94000000041</v>
      </c>
      <c r="T30" s="16">
        <f t="shared" si="6"/>
        <v>180734.77000000019</v>
      </c>
      <c r="U30" s="16">
        <f t="shared" si="6"/>
        <v>190435.11999999959</v>
      </c>
      <c r="V30" s="16">
        <f t="shared" si="6"/>
        <v>134846.00999999975</v>
      </c>
      <c r="W30" s="16">
        <f t="shared" si="6"/>
        <v>115986.78999999991</v>
      </c>
      <c r="X30" s="16">
        <f t="shared" si="6"/>
        <v>152944.23999999982</v>
      </c>
      <c r="Y30" s="16">
        <f t="shared" si="6"/>
        <v>213565.43000000028</v>
      </c>
      <c r="Z30" s="16">
        <f t="shared" si="6"/>
        <v>112720.23000000023</v>
      </c>
      <c r="AA30" s="16">
        <f t="shared" si="6"/>
        <v>98160</v>
      </c>
      <c r="AB30" s="16">
        <f t="shared" si="6"/>
        <v>108063</v>
      </c>
      <c r="AC30" s="16">
        <f t="shared" si="6"/>
        <v>147554</v>
      </c>
      <c r="AD30" s="16">
        <f t="shared" si="6"/>
        <v>85126</v>
      </c>
      <c r="AE30" s="16">
        <f t="shared" si="6"/>
        <v>91132</v>
      </c>
      <c r="AF30" s="16">
        <f t="shared" si="6"/>
        <v>88690</v>
      </c>
      <c r="AG30" s="16">
        <f t="shared" si="6"/>
        <v>83942</v>
      </c>
      <c r="AH30" s="16">
        <f t="shared" si="6"/>
        <v>41272</v>
      </c>
      <c r="AI30" s="16">
        <f t="shared" si="6"/>
        <v>38547</v>
      </c>
      <c r="AJ30" s="16">
        <f t="shared" si="6"/>
        <v>26769</v>
      </c>
      <c r="AK30" s="16">
        <f t="shared" si="6"/>
        <v>53286</v>
      </c>
      <c r="AL30" s="16">
        <f t="shared" si="6"/>
        <v>20786</v>
      </c>
      <c r="AM30" s="16">
        <f t="shared" si="6"/>
        <v>22071</v>
      </c>
      <c r="AN30" s="16">
        <f t="shared" si="6"/>
        <v>44225</v>
      </c>
      <c r="AO30" s="16">
        <f t="shared" si="6"/>
        <v>65748</v>
      </c>
      <c r="AP30" s="16">
        <f t="shared" si="6"/>
        <v>26029</v>
      </c>
    </row>
    <row r="31" spans="1:42"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</row>
    <row r="32" spans="1:42">
      <c r="A32" s="13" t="s">
        <v>57</v>
      </c>
      <c r="B32" s="14">
        <v>-1511.3594768800033</v>
      </c>
      <c r="C32" s="14">
        <v>4787.5917570800184</v>
      </c>
      <c r="D32" s="14">
        <v>-74397.255610090011</v>
      </c>
      <c r="E32" s="14">
        <v>-104003.05113842012</v>
      </c>
      <c r="F32" s="14">
        <v>-75803.925058240071</v>
      </c>
      <c r="G32" s="14">
        <v>-41538.994142180207</v>
      </c>
      <c r="H32" s="14">
        <v>-57401.618788150161</v>
      </c>
      <c r="I32" s="14">
        <v>-10240.073229760037</v>
      </c>
      <c r="J32" s="14">
        <v>-54799.832540260009</v>
      </c>
      <c r="K32" s="14">
        <v>-12958.565739209995</v>
      </c>
      <c r="L32" s="14">
        <v>-35350.3158923511</v>
      </c>
      <c r="M32" s="14">
        <v>-41268.707447359993</v>
      </c>
      <c r="N32" s="14">
        <v>-16627.524623640002</v>
      </c>
      <c r="O32" s="14">
        <v>-13557.76</v>
      </c>
      <c r="P32" s="14">
        <v>-30643.42</v>
      </c>
      <c r="Q32" s="14">
        <v>-48742.400000000001</v>
      </c>
      <c r="R32" s="14">
        <v>-38721.589999999997</v>
      </c>
      <c r="S32" s="14">
        <v>-46339.47</v>
      </c>
      <c r="T32" s="14">
        <v>-44242.25</v>
      </c>
      <c r="U32" s="14">
        <v>-52465.29</v>
      </c>
      <c r="V32" s="14">
        <v>-30844.071245399999</v>
      </c>
      <c r="W32" s="14">
        <v>-28817.33</v>
      </c>
      <c r="X32" s="14">
        <v>-36060.519999999997</v>
      </c>
      <c r="Y32" s="14">
        <v>-56497.67</v>
      </c>
      <c r="Z32" s="14">
        <v>-22589</v>
      </c>
      <c r="AA32" s="14">
        <v>-19813</v>
      </c>
      <c r="AB32" s="14">
        <v>-24064</v>
      </c>
      <c r="AC32" s="14">
        <v>-38907</v>
      </c>
      <c r="AD32" s="14">
        <v>-14366</v>
      </c>
      <c r="AE32" s="14">
        <v>-28691</v>
      </c>
      <c r="AF32" s="14">
        <v>-19955</v>
      </c>
      <c r="AG32" s="14">
        <v>-21298</v>
      </c>
      <c r="AH32" s="14">
        <v>-11705</v>
      </c>
      <c r="AI32" s="14">
        <v>-10727</v>
      </c>
      <c r="AJ32" s="14">
        <v>-8151</v>
      </c>
      <c r="AK32" s="14">
        <v>-13016</v>
      </c>
      <c r="AL32" s="14">
        <v>-6507</v>
      </c>
      <c r="AM32" s="14">
        <v>-20663</v>
      </c>
      <c r="AN32" s="14">
        <v>-9497</v>
      </c>
      <c r="AO32" s="14">
        <v>-16415</v>
      </c>
      <c r="AP32" s="14">
        <v>-6643</v>
      </c>
    </row>
    <row r="33" spans="1:42">
      <c r="B33" s="18">
        <f>34%*B15</f>
        <v>4286.3259672000004</v>
      </c>
      <c r="C33" s="3">
        <f>B32+B33</f>
        <v>2774.9664903199973</v>
      </c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</row>
    <row r="34" spans="1:42">
      <c r="A34" s="17" t="s">
        <v>58</v>
      </c>
      <c r="B34" s="16">
        <f t="shared" ref="B34:AP34" si="7">B32+B30</f>
        <v>153590.44050845547</v>
      </c>
      <c r="C34" s="16">
        <f t="shared" si="7"/>
        <v>187154.80230174758</v>
      </c>
      <c r="D34" s="16">
        <f t="shared" si="7"/>
        <v>172765.33750990825</v>
      </c>
      <c r="E34" s="16">
        <f t="shared" si="7"/>
        <v>266442.96477158164</v>
      </c>
      <c r="F34" s="16">
        <f t="shared" si="7"/>
        <v>188788.97906175925</v>
      </c>
      <c r="G34" s="16">
        <f t="shared" si="7"/>
        <v>198491.76765782147</v>
      </c>
      <c r="H34" s="16">
        <f t="shared" si="7"/>
        <v>174717.15687184996</v>
      </c>
      <c r="I34" s="16">
        <f t="shared" si="7"/>
        <v>60210.040580240675</v>
      </c>
      <c r="J34" s="16">
        <f t="shared" si="7"/>
        <v>145840.02478279173</v>
      </c>
      <c r="K34" s="16">
        <f t="shared" si="7"/>
        <v>143275.21051829035</v>
      </c>
      <c r="L34" s="16">
        <f t="shared" si="7"/>
        <v>146246.59365764499</v>
      </c>
      <c r="M34" s="16">
        <f t="shared" si="7"/>
        <v>151333.69187263987</v>
      </c>
      <c r="N34" s="16">
        <f t="shared" si="7"/>
        <v>102058.25519905768</v>
      </c>
      <c r="O34" s="16">
        <f t="shared" si="7"/>
        <v>121531.32000000008</v>
      </c>
      <c r="P34" s="16">
        <f t="shared" si="7"/>
        <v>128836.93999999978</v>
      </c>
      <c r="Q34" s="16">
        <f t="shared" si="7"/>
        <v>135534.99999999977</v>
      </c>
      <c r="R34" s="16">
        <f t="shared" si="7"/>
        <v>121287.75999999998</v>
      </c>
      <c r="S34" s="16">
        <f t="shared" si="7"/>
        <v>134188.47000000041</v>
      </c>
      <c r="T34" s="16">
        <f t="shared" si="7"/>
        <v>136492.52000000019</v>
      </c>
      <c r="U34" s="16">
        <f t="shared" si="7"/>
        <v>137969.82999999958</v>
      </c>
      <c r="V34" s="16">
        <f t="shared" si="7"/>
        <v>104001.93875459975</v>
      </c>
      <c r="W34" s="16">
        <f t="shared" si="7"/>
        <v>87169.459999999905</v>
      </c>
      <c r="X34" s="16">
        <f t="shared" si="7"/>
        <v>116883.71999999983</v>
      </c>
      <c r="Y34" s="16">
        <f t="shared" si="7"/>
        <v>157067.7600000003</v>
      </c>
      <c r="Z34" s="16">
        <f t="shared" si="7"/>
        <v>90131.230000000229</v>
      </c>
      <c r="AA34" s="16">
        <f t="shared" si="7"/>
        <v>78347</v>
      </c>
      <c r="AB34" s="16">
        <f t="shared" si="7"/>
        <v>83999</v>
      </c>
      <c r="AC34" s="16">
        <f t="shared" si="7"/>
        <v>108647</v>
      </c>
      <c r="AD34" s="16">
        <f t="shared" si="7"/>
        <v>70760</v>
      </c>
      <c r="AE34" s="16">
        <f t="shared" si="7"/>
        <v>62441</v>
      </c>
      <c r="AF34" s="16">
        <f t="shared" si="7"/>
        <v>68735</v>
      </c>
      <c r="AG34" s="16">
        <f t="shared" si="7"/>
        <v>62644</v>
      </c>
      <c r="AH34" s="16">
        <f t="shared" si="7"/>
        <v>29567</v>
      </c>
      <c r="AI34" s="16">
        <f t="shared" si="7"/>
        <v>27820</v>
      </c>
      <c r="AJ34" s="16">
        <f t="shared" si="7"/>
        <v>18618</v>
      </c>
      <c r="AK34" s="16">
        <f t="shared" si="7"/>
        <v>40270</v>
      </c>
      <c r="AL34" s="16">
        <f t="shared" si="7"/>
        <v>14279</v>
      </c>
      <c r="AM34" s="16">
        <f t="shared" si="7"/>
        <v>1408</v>
      </c>
      <c r="AN34" s="16">
        <f t="shared" si="7"/>
        <v>34728</v>
      </c>
      <c r="AO34" s="16">
        <f t="shared" si="7"/>
        <v>49333</v>
      </c>
      <c r="AP34" s="16">
        <f t="shared" si="7"/>
        <v>19386</v>
      </c>
    </row>
    <row r="35" spans="1:42"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</row>
    <row r="36" spans="1:42">
      <c r="A36" s="36" t="s">
        <v>197</v>
      </c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</row>
    <row r="37" spans="1:42">
      <c r="A37" s="36" t="s">
        <v>59</v>
      </c>
    </row>
  </sheetData>
  <pageMargins left="0.78740157499999996" right="0.78740157499999996" top="0.984251969" bottom="0.984251969" header="0.4921259845" footer="0.492125984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9754D"/>
  </sheetPr>
  <dimension ref="A1:AP57"/>
  <sheetViews>
    <sheetView showGridLines="0" zoomScale="85" zoomScaleNormal="85" workbookViewId="0">
      <pane xSplit="1" ySplit="1" topLeftCell="B2" activePane="bottomRight" state="frozen"/>
      <selection pane="topRight"/>
      <selection pane="bottomLeft"/>
      <selection pane="bottomRight" activeCell="B1" sqref="B1"/>
    </sheetView>
  </sheetViews>
  <sheetFormatPr defaultColWidth="10.6328125" defaultRowHeight="14.5"/>
  <cols>
    <col min="1" max="1" width="58.6328125" style="4" customWidth="1"/>
    <col min="2" max="8" width="10.6328125" style="4" customWidth="1"/>
    <col min="9" max="42" width="10.6328125" style="18" customWidth="1"/>
    <col min="43" max="16384" width="10.6328125" style="18"/>
  </cols>
  <sheetData>
    <row r="1" spans="1:42" s="19" customFormat="1" ht="29" customHeight="1">
      <c r="A1" s="1" t="s">
        <v>176</v>
      </c>
      <c r="B1" s="1" t="s">
        <v>192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60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</row>
    <row r="2" spans="1:42">
      <c r="A2" s="18"/>
      <c r="B2" s="18"/>
      <c r="C2" s="18"/>
      <c r="D2" s="18"/>
      <c r="E2" s="18"/>
      <c r="F2" s="18"/>
      <c r="G2" s="18"/>
      <c r="H2" s="18"/>
    </row>
    <row r="3" spans="1:42">
      <c r="A3" s="8" t="s">
        <v>195</v>
      </c>
      <c r="B3" s="9">
        <f t="shared" ref="B3:AP3" si="0">B22+B12</f>
        <v>12221950.267758504</v>
      </c>
      <c r="C3" s="9">
        <f t="shared" si="0"/>
        <v>11445383.095123168</v>
      </c>
      <c r="D3" s="9">
        <f t="shared" si="0"/>
        <v>11059752.745338503</v>
      </c>
      <c r="E3" s="9">
        <f t="shared" si="0"/>
        <v>10757368.021159999</v>
      </c>
      <c r="F3" s="9">
        <f t="shared" si="0"/>
        <v>10972297.573217001</v>
      </c>
      <c r="G3" s="9">
        <f t="shared" si="0"/>
        <v>10665655.605811</v>
      </c>
      <c r="H3" s="9">
        <f t="shared" si="0"/>
        <v>9928290.0819340032</v>
      </c>
      <c r="I3" s="9">
        <f t="shared" si="0"/>
        <v>9639781.5744965002</v>
      </c>
      <c r="J3" s="9">
        <f t="shared" si="0"/>
        <v>9852209.4908924978</v>
      </c>
      <c r="K3" s="9">
        <f t="shared" si="0"/>
        <v>9212487.9084699973</v>
      </c>
      <c r="L3" s="9">
        <f t="shared" si="0"/>
        <v>8950332.3216900006</v>
      </c>
      <c r="M3" s="9">
        <f t="shared" si="0"/>
        <v>7540377.640589999</v>
      </c>
      <c r="N3" s="9">
        <f t="shared" si="0"/>
        <v>7588574.3018765915</v>
      </c>
      <c r="O3" s="9">
        <f t="shared" si="0"/>
        <v>7352005.4900000002</v>
      </c>
      <c r="P3" s="9">
        <f t="shared" si="0"/>
        <v>7116260.2800000003</v>
      </c>
      <c r="Q3" s="9">
        <f t="shared" si="0"/>
        <v>6759816.29</v>
      </c>
      <c r="R3" s="9">
        <f t="shared" si="0"/>
        <v>6496807.9810200008</v>
      </c>
      <c r="S3" s="9">
        <f t="shared" si="0"/>
        <v>6464249.1799999997</v>
      </c>
      <c r="T3" s="9">
        <f t="shared" si="0"/>
        <v>6309835.1999999993</v>
      </c>
      <c r="U3" s="9">
        <f t="shared" si="0"/>
        <v>6008408.959999999</v>
      </c>
      <c r="V3" s="9">
        <f t="shared" si="0"/>
        <v>5731589.959999999</v>
      </c>
      <c r="W3" s="9">
        <f t="shared" si="0"/>
        <v>5659302.96</v>
      </c>
      <c r="X3" s="9">
        <f t="shared" si="0"/>
        <v>5319851.26</v>
      </c>
      <c r="Y3" s="9">
        <f t="shared" si="0"/>
        <v>4861771</v>
      </c>
      <c r="Z3" s="9">
        <f t="shared" si="0"/>
        <v>4775378</v>
      </c>
      <c r="AA3" s="9">
        <f t="shared" si="0"/>
        <v>4699201</v>
      </c>
      <c r="AB3" s="9">
        <f t="shared" si="0"/>
        <v>4394286</v>
      </c>
      <c r="AC3" s="9">
        <f t="shared" si="0"/>
        <v>4171001</v>
      </c>
      <c r="AD3" s="9">
        <f t="shared" si="0"/>
        <v>4192001</v>
      </c>
      <c r="AE3" s="9">
        <f t="shared" si="0"/>
        <v>4079323</v>
      </c>
      <c r="AF3" s="9">
        <f t="shared" si="0"/>
        <v>3827053</v>
      </c>
      <c r="AG3" s="9">
        <f t="shared" si="0"/>
        <v>3663501</v>
      </c>
      <c r="AH3" s="9">
        <f t="shared" si="0"/>
        <v>3558611</v>
      </c>
      <c r="AI3" s="9">
        <f t="shared" si="0"/>
        <v>3614093</v>
      </c>
      <c r="AJ3" s="9">
        <f t="shared" si="0"/>
        <v>3298645</v>
      </c>
      <c r="AK3" s="9">
        <f t="shared" si="0"/>
        <v>3316119</v>
      </c>
      <c r="AL3" s="9">
        <f t="shared" si="0"/>
        <v>3243082</v>
      </c>
      <c r="AM3" s="9">
        <f t="shared" si="0"/>
        <v>3340186</v>
      </c>
      <c r="AN3" s="9">
        <f t="shared" si="0"/>
        <v>3186097</v>
      </c>
      <c r="AO3" s="9">
        <f t="shared" si="0"/>
        <v>3108413</v>
      </c>
      <c r="AP3" s="9">
        <f t="shared" si="0"/>
        <v>3121129</v>
      </c>
    </row>
    <row r="4" spans="1:42">
      <c r="A4" s="18"/>
      <c r="B4" s="18"/>
      <c r="C4" s="18"/>
      <c r="D4" s="18"/>
      <c r="E4" s="18"/>
      <c r="F4" s="18"/>
      <c r="G4" s="18"/>
      <c r="H4" s="18"/>
    </row>
    <row r="5" spans="1:42">
      <c r="A5" s="24" t="s">
        <v>61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</row>
    <row r="6" spans="1:42">
      <c r="A6" s="13" t="s">
        <v>62</v>
      </c>
      <c r="B6" s="14">
        <v>466154.27480999986</v>
      </c>
      <c r="C6" s="14">
        <v>356117.37972999999</v>
      </c>
      <c r="D6" s="14">
        <v>247157.56521999996</v>
      </c>
      <c r="E6" s="14">
        <v>266685.13707</v>
      </c>
      <c r="F6" s="14">
        <v>734434.42387000017</v>
      </c>
      <c r="G6" s="14">
        <v>880356.74208999996</v>
      </c>
      <c r="H6" s="14">
        <v>600205.92084999999</v>
      </c>
      <c r="I6" s="14">
        <v>266416.04019999999</v>
      </c>
      <c r="J6" s="14">
        <v>533707.74832000001</v>
      </c>
      <c r="K6" s="14">
        <v>299225.77490000002</v>
      </c>
      <c r="L6" s="14">
        <v>406680.72681000008</v>
      </c>
      <c r="M6" s="14">
        <v>145386.97352999996</v>
      </c>
      <c r="N6" s="14">
        <v>243596.03873000003</v>
      </c>
      <c r="O6" s="14">
        <v>241568.34</v>
      </c>
      <c r="P6" s="14">
        <v>273555.26</v>
      </c>
      <c r="Q6" s="14">
        <v>281254.76</v>
      </c>
      <c r="R6" s="14">
        <v>102675.45786000001</v>
      </c>
      <c r="S6" s="14">
        <v>264872.65999999997</v>
      </c>
      <c r="T6" s="14">
        <v>394562.72</v>
      </c>
      <c r="U6" s="14">
        <v>324363.12</v>
      </c>
      <c r="V6" s="14">
        <v>181600.86</v>
      </c>
      <c r="W6" s="14">
        <v>276631.73</v>
      </c>
      <c r="X6" s="14">
        <v>255827.26</v>
      </c>
      <c r="Y6" s="14">
        <v>56496</v>
      </c>
      <c r="Z6" s="14">
        <v>106770</v>
      </c>
      <c r="AA6" s="14">
        <v>266051</v>
      </c>
      <c r="AB6" s="14">
        <v>269860</v>
      </c>
      <c r="AC6" s="14">
        <v>211578</v>
      </c>
      <c r="AD6" s="14">
        <v>230073</v>
      </c>
      <c r="AE6" s="14">
        <v>281467</v>
      </c>
      <c r="AF6" s="14">
        <v>149999</v>
      </c>
      <c r="AG6" s="14">
        <v>143241</v>
      </c>
      <c r="AH6" s="14">
        <v>139549</v>
      </c>
      <c r="AI6" s="14">
        <v>241885</v>
      </c>
      <c r="AJ6" s="14">
        <v>122367</v>
      </c>
      <c r="AK6" s="14">
        <v>73557</v>
      </c>
      <c r="AL6" s="14">
        <v>127007</v>
      </c>
      <c r="AM6" s="14">
        <v>166963</v>
      </c>
      <c r="AN6" s="14">
        <v>218404</v>
      </c>
      <c r="AO6" s="14">
        <v>124927</v>
      </c>
      <c r="AP6" s="14">
        <v>169441</v>
      </c>
    </row>
    <row r="7" spans="1:42">
      <c r="A7" s="13" t="s">
        <v>63</v>
      </c>
      <c r="B7" s="14">
        <v>2089165.2077999995</v>
      </c>
      <c r="C7" s="14">
        <v>1710057.2892400001</v>
      </c>
      <c r="D7" s="14">
        <v>1848348.9768899996</v>
      </c>
      <c r="E7" s="14">
        <v>1770669.8147099998</v>
      </c>
      <c r="F7" s="14">
        <v>1732296.1973100002</v>
      </c>
      <c r="G7" s="14">
        <v>1555434.4234500001</v>
      </c>
      <c r="H7" s="14">
        <v>1470418.6405800001</v>
      </c>
      <c r="I7" s="14">
        <v>1330445.6505500001</v>
      </c>
      <c r="J7" s="14">
        <v>1472056.21227</v>
      </c>
      <c r="K7" s="14">
        <v>1189018.6025500002</v>
      </c>
      <c r="L7" s="14">
        <v>1231391.5959899998</v>
      </c>
      <c r="M7" s="14">
        <v>1092726.07635</v>
      </c>
      <c r="N7" s="14">
        <v>1096151.1329300001</v>
      </c>
      <c r="O7" s="14">
        <v>937389.17</v>
      </c>
      <c r="P7" s="14">
        <v>1041121.33</v>
      </c>
      <c r="Q7" s="14">
        <v>967282.42</v>
      </c>
      <c r="R7" s="14">
        <v>959181.2654400001</v>
      </c>
      <c r="S7" s="14">
        <v>930070.55</v>
      </c>
      <c r="T7" s="14">
        <v>869800.87</v>
      </c>
      <c r="U7" s="14">
        <v>818150.82</v>
      </c>
      <c r="V7" s="14">
        <v>781330.21</v>
      </c>
      <c r="W7" s="14">
        <v>772240.55</v>
      </c>
      <c r="X7" s="14">
        <v>728660.9</v>
      </c>
      <c r="Y7" s="14">
        <v>702467</v>
      </c>
      <c r="Z7" s="14">
        <v>629502</v>
      </c>
      <c r="AA7" s="14">
        <v>601831</v>
      </c>
      <c r="AB7" s="14">
        <v>572395</v>
      </c>
      <c r="AC7" s="14">
        <v>543466</v>
      </c>
      <c r="AD7" s="14">
        <v>492897</v>
      </c>
      <c r="AE7" s="14">
        <v>482840</v>
      </c>
      <c r="AF7" s="14">
        <v>462642</v>
      </c>
      <c r="AG7" s="14">
        <v>430140</v>
      </c>
      <c r="AH7" s="14">
        <v>400292</v>
      </c>
      <c r="AI7" s="14">
        <v>373259</v>
      </c>
      <c r="AJ7" s="14">
        <v>364639</v>
      </c>
      <c r="AK7" s="14">
        <v>355570</v>
      </c>
      <c r="AL7" s="14">
        <v>313176</v>
      </c>
      <c r="AM7" s="14">
        <v>335771</v>
      </c>
      <c r="AN7" s="14">
        <v>332875</v>
      </c>
      <c r="AO7" s="14">
        <v>314956</v>
      </c>
      <c r="AP7" s="14">
        <v>286599</v>
      </c>
    </row>
    <row r="8" spans="1:42">
      <c r="A8" s="13" t="s">
        <v>64</v>
      </c>
      <c r="B8" s="14">
        <v>5324336.8700100007</v>
      </c>
      <c r="C8" s="14">
        <v>5117798.6430099998</v>
      </c>
      <c r="D8" s="14">
        <v>4717258.3788900003</v>
      </c>
      <c r="E8" s="14">
        <v>4603133.0599499978</v>
      </c>
      <c r="F8" s="14">
        <v>4514392.1297199996</v>
      </c>
      <c r="G8" s="14">
        <v>4225407.1646300005</v>
      </c>
      <c r="H8" s="14">
        <v>3926676.1388700004</v>
      </c>
      <c r="I8" s="14">
        <v>4114635.2931300001</v>
      </c>
      <c r="J8" s="14">
        <v>3932728.2914900002</v>
      </c>
      <c r="K8" s="14">
        <v>3851388.6175600002</v>
      </c>
      <c r="L8" s="14">
        <v>3462287.99217</v>
      </c>
      <c r="M8" s="14">
        <v>3016386.9210900003</v>
      </c>
      <c r="N8" s="14">
        <v>3008239.0620100009</v>
      </c>
      <c r="O8" s="14">
        <v>3087274.69</v>
      </c>
      <c r="P8" s="14">
        <v>2806901.67</v>
      </c>
      <c r="Q8" s="14">
        <v>2640797.88</v>
      </c>
      <c r="R8" s="14">
        <v>2627073.4498600001</v>
      </c>
      <c r="S8" s="14">
        <v>2517594.37</v>
      </c>
      <c r="T8" s="14">
        <v>2338694.17</v>
      </c>
      <c r="U8" s="14">
        <v>2254559.54</v>
      </c>
      <c r="V8" s="14">
        <v>2221116.0699999998</v>
      </c>
      <c r="W8" s="14">
        <v>2149468.42</v>
      </c>
      <c r="X8" s="14">
        <v>1944365.47</v>
      </c>
      <c r="Y8" s="14">
        <v>1777080</v>
      </c>
      <c r="Z8" s="14">
        <v>1775777</v>
      </c>
      <c r="AA8" s="14">
        <v>1650453</v>
      </c>
      <c r="AB8" s="14">
        <v>1473533</v>
      </c>
      <c r="AC8" s="14">
        <v>1386053</v>
      </c>
      <c r="AD8" s="14">
        <v>1454149</v>
      </c>
      <c r="AE8" s="14">
        <v>1350971</v>
      </c>
      <c r="AF8" s="14">
        <v>1272249</v>
      </c>
      <c r="AG8" s="14">
        <v>1178056</v>
      </c>
      <c r="AH8" s="14">
        <v>1124787</v>
      </c>
      <c r="AI8" s="14">
        <v>1132620</v>
      </c>
      <c r="AJ8" s="14">
        <v>948534</v>
      </c>
      <c r="AK8" s="14">
        <v>1008445</v>
      </c>
      <c r="AL8" s="14">
        <v>907468</v>
      </c>
      <c r="AM8" s="14">
        <v>973396</v>
      </c>
      <c r="AN8" s="14">
        <v>829405</v>
      </c>
      <c r="AO8" s="14">
        <v>900762</v>
      </c>
      <c r="AP8" s="14">
        <v>910612</v>
      </c>
    </row>
    <row r="9" spans="1:42">
      <c r="A9" s="13" t="s">
        <v>65</v>
      </c>
      <c r="B9" s="14">
        <v>267334.11861</v>
      </c>
      <c r="C9" s="14">
        <v>195729.76241</v>
      </c>
      <c r="D9" s="14">
        <v>102214.28444999999</v>
      </c>
      <c r="E9" s="14">
        <v>90999.122719999999</v>
      </c>
      <c r="F9" s="14">
        <v>66319.837320000006</v>
      </c>
      <c r="G9" s="14">
        <v>61490.563519999996</v>
      </c>
      <c r="H9" s="14">
        <v>91268.891569999992</v>
      </c>
      <c r="I9" s="14">
        <v>140052.57988999999</v>
      </c>
      <c r="J9" s="14">
        <v>121018.48186000001</v>
      </c>
      <c r="K9" s="14">
        <v>155395.26269999999</v>
      </c>
      <c r="L9" s="14">
        <v>188519.23521999997</v>
      </c>
      <c r="M9" s="14">
        <v>104622.64708</v>
      </c>
      <c r="N9" s="14">
        <v>108710.52388000001</v>
      </c>
      <c r="O9" s="14">
        <v>84852.39</v>
      </c>
      <c r="P9" s="14">
        <v>75027.289999999994</v>
      </c>
      <c r="Q9" s="14">
        <v>66874.44</v>
      </c>
      <c r="R9" s="14">
        <v>68597.784390000001</v>
      </c>
      <c r="S9" s="14">
        <v>78777.31</v>
      </c>
      <c r="T9" s="14">
        <v>83702.75</v>
      </c>
      <c r="U9" s="14">
        <v>86415.46</v>
      </c>
      <c r="V9" s="14">
        <v>95620.05</v>
      </c>
      <c r="W9" s="14">
        <v>111771.72</v>
      </c>
      <c r="X9" s="14">
        <v>115348.02</v>
      </c>
      <c r="Y9" s="14">
        <v>84579</v>
      </c>
      <c r="Z9" s="14">
        <v>79305</v>
      </c>
      <c r="AA9" s="14">
        <v>59530</v>
      </c>
      <c r="AB9" s="14">
        <v>61688</v>
      </c>
      <c r="AC9" s="14">
        <v>48919</v>
      </c>
      <c r="AD9" s="14">
        <v>59254</v>
      </c>
      <c r="AE9" s="14">
        <v>39429</v>
      </c>
      <c r="AF9" s="14">
        <v>38847</v>
      </c>
      <c r="AG9" s="14">
        <v>29455</v>
      </c>
      <c r="AH9" s="14">
        <v>34401</v>
      </c>
      <c r="AI9" s="14">
        <v>38658</v>
      </c>
      <c r="AJ9" s="14">
        <v>58136</v>
      </c>
      <c r="AK9" s="14">
        <v>67939</v>
      </c>
      <c r="AL9" s="14">
        <v>82370</v>
      </c>
      <c r="AM9" s="14">
        <v>96316</v>
      </c>
      <c r="AN9" s="14">
        <v>62110</v>
      </c>
      <c r="AO9" s="14">
        <v>91496</v>
      </c>
      <c r="AP9" s="14">
        <v>85585</v>
      </c>
    </row>
    <row r="10" spans="1:42">
      <c r="A10" s="13" t="s">
        <v>66</v>
      </c>
      <c r="B10" s="14">
        <v>260603.99468</v>
      </c>
      <c r="C10" s="14">
        <v>290836.77264000004</v>
      </c>
      <c r="D10" s="14">
        <v>264627.19183000003</v>
      </c>
      <c r="E10" s="14">
        <v>220028.07853</v>
      </c>
      <c r="F10" s="14">
        <v>230860.75524</v>
      </c>
      <c r="G10" s="14">
        <v>261044.53375</v>
      </c>
      <c r="H10" s="14">
        <v>222376.04074</v>
      </c>
      <c r="I10" s="14">
        <v>233490.05145</v>
      </c>
      <c r="J10" s="14">
        <v>252348.90377000003</v>
      </c>
      <c r="K10" s="14">
        <v>244699.43354</v>
      </c>
      <c r="L10" s="14">
        <v>202427.33216000005</v>
      </c>
      <c r="M10" s="14">
        <v>192867.05922</v>
      </c>
      <c r="N10" s="14">
        <v>178616.56882659189</v>
      </c>
      <c r="O10" s="14">
        <v>156847.75</v>
      </c>
      <c r="P10" s="14">
        <v>169396.03</v>
      </c>
      <c r="Q10" s="14">
        <v>134342.16</v>
      </c>
      <c r="R10" s="14">
        <v>141816.13989999998</v>
      </c>
      <c r="S10" s="14">
        <v>119003.89</v>
      </c>
      <c r="T10" s="14">
        <v>135386.35999999999</v>
      </c>
      <c r="U10" s="14">
        <v>138949.94</v>
      </c>
      <c r="V10" s="14">
        <v>139298.51</v>
      </c>
      <c r="W10" s="14">
        <v>105111.34</v>
      </c>
      <c r="X10" s="14">
        <v>94905.41</v>
      </c>
      <c r="Y10" s="14">
        <v>117503</v>
      </c>
      <c r="Z10" s="14">
        <v>110901</v>
      </c>
      <c r="AA10" s="14">
        <v>98261</v>
      </c>
      <c r="AB10" s="14">
        <v>111809</v>
      </c>
      <c r="AC10" s="14">
        <v>113169</v>
      </c>
      <c r="AD10" s="14">
        <v>112845</v>
      </c>
      <c r="AE10" s="14">
        <v>107638</v>
      </c>
      <c r="AF10" s="14">
        <v>121520</v>
      </c>
      <c r="AG10" s="14">
        <v>120736</v>
      </c>
      <c r="AH10" s="14">
        <v>121886</v>
      </c>
      <c r="AI10" s="14">
        <v>108953</v>
      </c>
      <c r="AJ10" s="14">
        <v>96374</v>
      </c>
      <c r="AK10" s="14">
        <v>118743</v>
      </c>
      <c r="AL10" s="14">
        <v>138885</v>
      </c>
      <c r="AM10" s="14">
        <v>116772</v>
      </c>
      <c r="AN10" s="14">
        <v>103853</v>
      </c>
      <c r="AO10" s="14">
        <v>99178</v>
      </c>
      <c r="AP10" s="14">
        <v>91355</v>
      </c>
    </row>
    <row r="11" spans="1:42">
      <c r="A11" s="13" t="s">
        <v>67</v>
      </c>
      <c r="B11" s="14">
        <v>76398.557619999992</v>
      </c>
      <c r="C11" s="14">
        <v>48359.410779999998</v>
      </c>
      <c r="D11" s="14">
        <v>50439.776339999997</v>
      </c>
      <c r="E11" s="14">
        <v>59773.364280000002</v>
      </c>
      <c r="F11" s="14">
        <v>55416.368199999997</v>
      </c>
      <c r="G11" s="14">
        <v>36738.078649999996</v>
      </c>
      <c r="H11" s="14">
        <v>47733.161259999993</v>
      </c>
      <c r="I11" s="14">
        <v>54924.64546</v>
      </c>
      <c r="J11" s="14">
        <v>58421.807059999999</v>
      </c>
      <c r="K11" s="14">
        <v>26368.783689999997</v>
      </c>
      <c r="L11" s="14">
        <v>37132.774879999997</v>
      </c>
      <c r="M11" s="14">
        <v>41118.252769999999</v>
      </c>
      <c r="N11" s="14">
        <v>46442.166710000005</v>
      </c>
      <c r="O11" s="14">
        <v>21893.26</v>
      </c>
      <c r="P11" s="14">
        <v>29573.75</v>
      </c>
      <c r="Q11" s="14">
        <v>35179.21</v>
      </c>
      <c r="R11" s="14">
        <v>32454.069530000001</v>
      </c>
      <c r="S11" s="14">
        <v>17885.18</v>
      </c>
      <c r="T11" s="14">
        <v>21724.61</v>
      </c>
      <c r="U11" s="14">
        <v>27171.78</v>
      </c>
      <c r="V11" s="14">
        <v>28452.32</v>
      </c>
      <c r="W11" s="14">
        <v>12558.09</v>
      </c>
      <c r="X11" s="14">
        <v>16960.78</v>
      </c>
      <c r="Y11" s="14">
        <v>20947</v>
      </c>
      <c r="Z11" s="14">
        <v>19419</v>
      </c>
      <c r="AA11" s="14">
        <v>9718</v>
      </c>
      <c r="AB11" s="14">
        <v>13173</v>
      </c>
      <c r="AC11" s="14">
        <v>15186</v>
      </c>
      <c r="AD11" s="14">
        <v>17170</v>
      </c>
      <c r="AE11" s="14">
        <v>9972</v>
      </c>
      <c r="AF11" s="14">
        <v>10947</v>
      </c>
      <c r="AG11" s="14">
        <v>14311</v>
      </c>
      <c r="AH11" s="14">
        <v>16574</v>
      </c>
      <c r="AI11" s="14">
        <v>8200</v>
      </c>
      <c r="AJ11" s="14">
        <v>11889</v>
      </c>
      <c r="AK11" s="14">
        <v>12876</v>
      </c>
      <c r="AL11" s="14">
        <v>12578</v>
      </c>
      <c r="AM11" s="14">
        <v>4646</v>
      </c>
      <c r="AN11" s="14">
        <v>11472</v>
      </c>
      <c r="AO11" s="14">
        <v>14772</v>
      </c>
      <c r="AP11" s="14">
        <v>14636</v>
      </c>
    </row>
    <row r="12" spans="1:42">
      <c r="A12" s="17" t="s">
        <v>68</v>
      </c>
      <c r="B12" s="16">
        <f t="shared" ref="B12:G12" si="1">SUM(B6:B11)</f>
        <v>8483993.0235300008</v>
      </c>
      <c r="C12" s="16">
        <f t="shared" si="1"/>
        <v>7718899.2578099994</v>
      </c>
      <c r="D12" s="16">
        <f t="shared" si="1"/>
        <v>7230046.1736200005</v>
      </c>
      <c r="E12" s="16">
        <f t="shared" si="1"/>
        <v>7011288.5772599978</v>
      </c>
      <c r="F12" s="16">
        <f t="shared" si="1"/>
        <v>7333719.7116600005</v>
      </c>
      <c r="G12" s="16">
        <f t="shared" si="1"/>
        <v>7020471.5060900003</v>
      </c>
      <c r="H12" s="16">
        <f t="shared" ref="H12:AP12" si="2">SUM(H6:H11)</f>
        <v>6358678.7938700011</v>
      </c>
      <c r="I12" s="16">
        <f t="shared" si="2"/>
        <v>6139964.2606800003</v>
      </c>
      <c r="J12" s="16">
        <f t="shared" si="2"/>
        <v>6370281.444769999</v>
      </c>
      <c r="K12" s="16">
        <f t="shared" si="2"/>
        <v>5766096.4749400001</v>
      </c>
      <c r="L12" s="16">
        <f t="shared" si="2"/>
        <v>5528439.65723</v>
      </c>
      <c r="M12" s="16">
        <f t="shared" si="2"/>
        <v>4593107.93004</v>
      </c>
      <c r="N12" s="16">
        <f t="shared" si="2"/>
        <v>4681755.4930865923</v>
      </c>
      <c r="O12" s="16">
        <f t="shared" si="2"/>
        <v>4529825.5999999996</v>
      </c>
      <c r="P12" s="16">
        <f t="shared" si="2"/>
        <v>4395575.33</v>
      </c>
      <c r="Q12" s="16">
        <f t="shared" si="2"/>
        <v>4125730.87</v>
      </c>
      <c r="R12" s="16">
        <f t="shared" si="2"/>
        <v>3931798.1669800002</v>
      </c>
      <c r="S12" s="16">
        <f t="shared" si="2"/>
        <v>3928203.9600000004</v>
      </c>
      <c r="T12" s="16">
        <f t="shared" si="2"/>
        <v>3843871.4799999995</v>
      </c>
      <c r="U12" s="16">
        <f t="shared" si="2"/>
        <v>3649610.6599999997</v>
      </c>
      <c r="V12" s="16">
        <f t="shared" si="2"/>
        <v>3447418.0199999991</v>
      </c>
      <c r="W12" s="16">
        <f t="shared" si="2"/>
        <v>3427781.85</v>
      </c>
      <c r="X12" s="16">
        <f t="shared" si="2"/>
        <v>3156067.84</v>
      </c>
      <c r="Y12" s="16">
        <f t="shared" si="2"/>
        <v>2759072</v>
      </c>
      <c r="Z12" s="16">
        <f t="shared" si="2"/>
        <v>2721674</v>
      </c>
      <c r="AA12" s="16">
        <f t="shared" si="2"/>
        <v>2685844</v>
      </c>
      <c r="AB12" s="16">
        <f t="shared" si="2"/>
        <v>2502458</v>
      </c>
      <c r="AC12" s="16">
        <f t="shared" si="2"/>
        <v>2318371</v>
      </c>
      <c r="AD12" s="16">
        <f t="shared" si="2"/>
        <v>2366388</v>
      </c>
      <c r="AE12" s="16">
        <f t="shared" si="2"/>
        <v>2272317</v>
      </c>
      <c r="AF12" s="16">
        <f t="shared" si="2"/>
        <v>2056204</v>
      </c>
      <c r="AG12" s="16">
        <f t="shared" si="2"/>
        <v>1915939</v>
      </c>
      <c r="AH12" s="16">
        <f t="shared" si="2"/>
        <v>1837489</v>
      </c>
      <c r="AI12" s="16">
        <f t="shared" si="2"/>
        <v>1903575</v>
      </c>
      <c r="AJ12" s="16">
        <f t="shared" si="2"/>
        <v>1601939</v>
      </c>
      <c r="AK12" s="16">
        <f t="shared" si="2"/>
        <v>1637130</v>
      </c>
      <c r="AL12" s="16">
        <f t="shared" si="2"/>
        <v>1581484</v>
      </c>
      <c r="AM12" s="16">
        <f t="shared" si="2"/>
        <v>1693864</v>
      </c>
      <c r="AN12" s="16">
        <f t="shared" si="2"/>
        <v>1558119</v>
      </c>
      <c r="AO12" s="16">
        <f t="shared" si="2"/>
        <v>1546091</v>
      </c>
      <c r="AP12" s="16">
        <f t="shared" si="2"/>
        <v>1558228</v>
      </c>
    </row>
    <row r="13" spans="1:42">
      <c r="A13" s="18"/>
      <c r="B13" s="18"/>
      <c r="C13" s="18"/>
      <c r="D13" s="18"/>
      <c r="E13" s="18"/>
      <c r="F13" s="18"/>
      <c r="G13" s="18"/>
      <c r="H13" s="18"/>
    </row>
    <row r="14" spans="1:42">
      <c r="A14" s="24" t="s">
        <v>69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</row>
    <row r="15" spans="1:42">
      <c r="A15" s="13" t="s">
        <v>70</v>
      </c>
      <c r="B15" s="14">
        <v>29081.671700000006</v>
      </c>
      <c r="C15" s="14">
        <v>29951.709780000001</v>
      </c>
      <c r="D15" s="14">
        <v>27391.776550000002</v>
      </c>
      <c r="E15" s="14">
        <v>26752.366710000002</v>
      </c>
      <c r="F15" s="14">
        <v>26967.053619999999</v>
      </c>
      <c r="G15" s="14">
        <v>25753.058619999996</v>
      </c>
      <c r="H15" s="14">
        <v>29331.488689999998</v>
      </c>
      <c r="I15" s="14">
        <v>30594.962420000003</v>
      </c>
      <c r="J15" s="14">
        <v>30850.200370000002</v>
      </c>
      <c r="K15" s="14">
        <v>30000.933109999998</v>
      </c>
      <c r="L15" s="14">
        <v>28317.63852</v>
      </c>
      <c r="M15" s="14">
        <v>26034.106549999997</v>
      </c>
      <c r="N15" s="14">
        <v>24371.39544</v>
      </c>
      <c r="O15" s="14">
        <v>25770.34</v>
      </c>
      <c r="P15" s="14">
        <v>33368.769999999997</v>
      </c>
      <c r="Q15" s="14">
        <v>33398.53</v>
      </c>
      <c r="R15" s="14">
        <v>29972.194749999999</v>
      </c>
      <c r="S15" s="14">
        <v>29214.68</v>
      </c>
      <c r="T15" s="14">
        <v>27946.97</v>
      </c>
      <c r="U15" s="14">
        <v>26473.9</v>
      </c>
      <c r="V15" s="14">
        <v>25076.16</v>
      </c>
      <c r="W15" s="14">
        <v>23007.29</v>
      </c>
      <c r="X15" s="14">
        <v>20281.13</v>
      </c>
      <c r="Y15" s="14">
        <v>23061</v>
      </c>
      <c r="Z15" s="14">
        <v>23230</v>
      </c>
      <c r="AA15" s="14">
        <v>18730</v>
      </c>
      <c r="AB15" s="14">
        <v>18670</v>
      </c>
      <c r="AC15" s="14">
        <v>17620</v>
      </c>
      <c r="AD15" s="14">
        <v>18120</v>
      </c>
      <c r="AE15" s="14">
        <v>14116</v>
      </c>
      <c r="AF15" s="14">
        <v>12649</v>
      </c>
      <c r="AG15" s="14">
        <v>11841</v>
      </c>
      <c r="AH15" s="14">
        <v>10992</v>
      </c>
      <c r="AI15" s="14">
        <v>10763</v>
      </c>
      <c r="AJ15" s="14">
        <v>10276</v>
      </c>
      <c r="AK15" s="14">
        <v>9851</v>
      </c>
      <c r="AL15" s="14">
        <v>10782</v>
      </c>
      <c r="AM15" s="14">
        <v>11010</v>
      </c>
      <c r="AN15" s="14">
        <v>10349</v>
      </c>
      <c r="AO15" s="14">
        <v>9987</v>
      </c>
      <c r="AP15" s="14">
        <v>8758</v>
      </c>
    </row>
    <row r="16" spans="1:42">
      <c r="A16" s="13" t="s">
        <v>65</v>
      </c>
      <c r="B16" s="14">
        <v>127773.13279000002</v>
      </c>
      <c r="C16" s="14">
        <v>132929.03514000002</v>
      </c>
      <c r="D16" s="14">
        <v>126786.54899000001</v>
      </c>
      <c r="E16" s="14">
        <v>129763.89443</v>
      </c>
      <c r="F16" s="14">
        <v>97508.222480000011</v>
      </c>
      <c r="G16" s="14">
        <v>111547.91821</v>
      </c>
      <c r="H16" s="14">
        <v>102188.93741000001</v>
      </c>
      <c r="I16" s="14">
        <v>71493.988920000003</v>
      </c>
      <c r="J16" s="14">
        <v>67255.28499</v>
      </c>
      <c r="K16" s="14">
        <v>58303.885490000001</v>
      </c>
      <c r="L16" s="14">
        <v>55531.874929999998</v>
      </c>
      <c r="M16" s="14">
        <v>54936.77824</v>
      </c>
      <c r="N16" s="14">
        <v>52842.35168</v>
      </c>
      <c r="O16" s="14">
        <v>44577.83</v>
      </c>
      <c r="P16" s="14">
        <v>38879.800000000003</v>
      </c>
      <c r="Q16" s="14">
        <v>36126.44</v>
      </c>
      <c r="R16" s="14">
        <v>34682.738469999997</v>
      </c>
      <c r="S16" s="14">
        <v>34292.589999999997</v>
      </c>
      <c r="T16" s="14">
        <v>33161.769999999997</v>
      </c>
      <c r="U16" s="14">
        <v>30001.89</v>
      </c>
      <c r="V16" s="14">
        <v>24301.7</v>
      </c>
      <c r="W16" s="14">
        <v>22963.45</v>
      </c>
      <c r="X16" s="14">
        <v>20855.599999999999</v>
      </c>
      <c r="Y16" s="14">
        <v>25629</v>
      </c>
      <c r="Z16" s="14">
        <v>23861</v>
      </c>
      <c r="AA16" s="14">
        <v>23156</v>
      </c>
      <c r="AB16" s="14">
        <v>19637</v>
      </c>
      <c r="AC16" s="14">
        <v>18292</v>
      </c>
      <c r="AD16" s="14">
        <v>20241</v>
      </c>
      <c r="AE16" s="14">
        <v>17330</v>
      </c>
      <c r="AF16" s="14">
        <v>15585</v>
      </c>
      <c r="AG16" s="14">
        <v>14067</v>
      </c>
      <c r="AH16" s="14">
        <v>12552</v>
      </c>
      <c r="AI16" s="14">
        <v>11859</v>
      </c>
      <c r="AJ16" s="14">
        <v>11202</v>
      </c>
      <c r="AK16" s="14">
        <v>10515</v>
      </c>
      <c r="AL16" s="14">
        <v>10223</v>
      </c>
      <c r="AM16" s="14">
        <v>9614</v>
      </c>
      <c r="AN16" s="14">
        <v>66609</v>
      </c>
      <c r="AO16" s="14">
        <v>25444</v>
      </c>
      <c r="AP16" s="14">
        <v>45373</v>
      </c>
    </row>
    <row r="17" spans="1:42">
      <c r="A17" s="13" t="s">
        <v>71</v>
      </c>
      <c r="B17" s="14">
        <v>47054.935549999995</v>
      </c>
      <c r="C17" s="14">
        <v>49046.761229999996</v>
      </c>
      <c r="D17" s="14">
        <v>38082.859509999995</v>
      </c>
      <c r="E17" s="14">
        <v>37899.499859999996</v>
      </c>
      <c r="F17" s="14">
        <v>37462.540259999994</v>
      </c>
      <c r="G17" s="14">
        <v>34604.558669999991</v>
      </c>
      <c r="H17" s="14">
        <v>19656.61807</v>
      </c>
      <c r="I17" s="14">
        <v>19677.787069999998</v>
      </c>
      <c r="J17" s="14">
        <v>21153.753499999999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0</v>
      </c>
      <c r="AJ17" s="14">
        <v>0</v>
      </c>
      <c r="AK17" s="14">
        <v>0</v>
      </c>
      <c r="AL17" s="14">
        <v>0</v>
      </c>
      <c r="AM17" s="14">
        <v>0</v>
      </c>
      <c r="AN17" s="14">
        <v>0</v>
      </c>
      <c r="AO17" s="14">
        <v>0</v>
      </c>
      <c r="AP17" s="14">
        <v>0</v>
      </c>
    </row>
    <row r="18" spans="1:42">
      <c r="A18" s="13" t="s">
        <v>72</v>
      </c>
      <c r="B18" s="14">
        <v>39964.003199999999</v>
      </c>
      <c r="C18" s="14">
        <v>28454.050640000001</v>
      </c>
      <c r="D18" s="14">
        <v>361786.01676000003</v>
      </c>
      <c r="E18" s="14">
        <v>356933.55625999998</v>
      </c>
      <c r="F18" s="14">
        <v>354668.57841999998</v>
      </c>
      <c r="G18" s="14">
        <v>352350.08500999992</v>
      </c>
      <c r="H18" s="14">
        <v>345424.32811</v>
      </c>
      <c r="I18" s="14">
        <v>340901.45899999997</v>
      </c>
      <c r="J18" s="14">
        <v>338365.53473999997</v>
      </c>
      <c r="K18" s="14">
        <v>334910.59327999997</v>
      </c>
      <c r="L18" s="14">
        <v>329431.52207000001</v>
      </c>
      <c r="M18" s="14">
        <v>2008.7961600000001</v>
      </c>
      <c r="N18" s="14">
        <v>2352.5800099999997</v>
      </c>
      <c r="O18" s="14">
        <v>2483.86</v>
      </c>
      <c r="P18" s="14">
        <v>2598.71</v>
      </c>
      <c r="Q18" s="14">
        <v>2598.86</v>
      </c>
      <c r="R18" s="14">
        <v>3091.86618</v>
      </c>
      <c r="S18" s="14">
        <v>5245.9</v>
      </c>
      <c r="T18" s="14">
        <v>4972.79</v>
      </c>
      <c r="U18" s="14">
        <v>5510.88</v>
      </c>
      <c r="V18" s="14">
        <v>5769.83</v>
      </c>
      <c r="W18" s="14">
        <v>4887.38</v>
      </c>
      <c r="X18" s="14">
        <v>4035.42</v>
      </c>
      <c r="Y18" s="14">
        <v>3489</v>
      </c>
      <c r="Z18" s="14">
        <v>2290</v>
      </c>
      <c r="AA18" s="14">
        <v>2613</v>
      </c>
      <c r="AB18" s="14">
        <v>2249</v>
      </c>
      <c r="AC18" s="14">
        <v>2119</v>
      </c>
      <c r="AD18" s="14">
        <v>2114</v>
      </c>
      <c r="AE18" s="14">
        <v>1923</v>
      </c>
      <c r="AF18" s="14">
        <v>1917</v>
      </c>
      <c r="AG18" s="14">
        <v>1943</v>
      </c>
      <c r="AH18" s="14">
        <v>1782</v>
      </c>
      <c r="AI18" s="14">
        <v>728</v>
      </c>
      <c r="AJ18" s="14">
        <v>715</v>
      </c>
      <c r="AK18" s="14">
        <v>868</v>
      </c>
      <c r="AL18" s="14">
        <v>1146</v>
      </c>
      <c r="AM18" s="14">
        <v>1178</v>
      </c>
      <c r="AN18" s="14">
        <v>1168</v>
      </c>
      <c r="AO18" s="14">
        <v>1042</v>
      </c>
      <c r="AP18" s="14">
        <v>974</v>
      </c>
    </row>
    <row r="19" spans="1:42">
      <c r="A19" s="13" t="s">
        <v>73</v>
      </c>
      <c r="B19" s="14">
        <v>1071.4634085000753</v>
      </c>
      <c r="C19" s="14">
        <v>830.246216499865</v>
      </c>
      <c r="D19" s="14">
        <v>8096.8376885000471</v>
      </c>
      <c r="E19" s="14">
        <v>8096.8376900000276</v>
      </c>
      <c r="F19" s="14">
        <v>8180.2265270000398</v>
      </c>
      <c r="G19" s="14">
        <v>4.1000008583068847E-5</v>
      </c>
      <c r="H19" s="14">
        <v>3.3999994397163391E-5</v>
      </c>
      <c r="I19" s="14">
        <v>3289.1981164999975</v>
      </c>
      <c r="J19" s="14">
        <v>3289.198112499982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0</v>
      </c>
      <c r="AJ19" s="14">
        <v>0</v>
      </c>
      <c r="AK19" s="14">
        <v>0</v>
      </c>
      <c r="AL19" s="14">
        <v>0</v>
      </c>
      <c r="AM19" s="14">
        <v>0</v>
      </c>
      <c r="AN19" s="14">
        <v>0</v>
      </c>
      <c r="AO19" s="14">
        <v>0</v>
      </c>
      <c r="AP19" s="14">
        <v>0</v>
      </c>
    </row>
    <row r="20" spans="1:42">
      <c r="A20" s="13" t="s">
        <v>74</v>
      </c>
      <c r="B20" s="14">
        <v>2004251.3256000029</v>
      </c>
      <c r="C20" s="14">
        <v>1999020.3265600025</v>
      </c>
      <c r="D20" s="14">
        <v>1921621.5270700026</v>
      </c>
      <c r="E20" s="14">
        <v>1870331.0341100015</v>
      </c>
      <c r="F20" s="14">
        <v>1850360.8917600005</v>
      </c>
      <c r="G20" s="14">
        <v>1859220.401240001</v>
      </c>
      <c r="H20" s="14">
        <v>1817792.2026300016</v>
      </c>
      <c r="I20" s="14">
        <v>1780195.6778199992</v>
      </c>
      <c r="J20" s="14">
        <v>1769798.1110099994</v>
      </c>
      <c r="K20" s="14">
        <v>1777735.222619998</v>
      </c>
      <c r="L20" s="14">
        <v>1761701.7397999999</v>
      </c>
      <c r="M20" s="14">
        <v>1659837.5998699991</v>
      </c>
      <c r="N20" s="14">
        <v>1624707.0432299993</v>
      </c>
      <c r="O20" s="14">
        <v>1546960.28</v>
      </c>
      <c r="P20" s="14">
        <v>1446531.51</v>
      </c>
      <c r="Q20" s="14">
        <v>1368359.39</v>
      </c>
      <c r="R20" s="14">
        <v>1306937.3728200002</v>
      </c>
      <c r="S20" s="14">
        <v>1276275.92</v>
      </c>
      <c r="T20" s="14">
        <v>1212883.97</v>
      </c>
      <c r="U20" s="14">
        <v>1114876.47</v>
      </c>
      <c r="V20" s="14">
        <v>1049967.3899999999</v>
      </c>
      <c r="W20" s="14">
        <v>1006606.36</v>
      </c>
      <c r="X20" s="14">
        <v>950189.66</v>
      </c>
      <c r="Y20" s="14">
        <v>888662</v>
      </c>
      <c r="Z20" s="14">
        <v>835302</v>
      </c>
      <c r="AA20" s="14">
        <v>801985</v>
      </c>
      <c r="AB20" s="14">
        <v>728262</v>
      </c>
      <c r="AC20" s="14">
        <v>691991</v>
      </c>
      <c r="AD20" s="14">
        <v>665690</v>
      </c>
      <c r="AE20" s="14">
        <v>648360</v>
      </c>
      <c r="AF20" s="14">
        <v>610404</v>
      </c>
      <c r="AG20" s="14">
        <v>583491</v>
      </c>
      <c r="AH20" s="14">
        <v>554796</v>
      </c>
      <c r="AI20" s="14">
        <v>536629</v>
      </c>
      <c r="AJ20" s="14">
        <v>518411</v>
      </c>
      <c r="AK20" s="14">
        <v>499337</v>
      </c>
      <c r="AL20" s="14">
        <v>475099</v>
      </c>
      <c r="AM20" s="14">
        <v>454322</v>
      </c>
      <c r="AN20" s="14">
        <v>422083</v>
      </c>
      <c r="AO20" s="14">
        <v>397236</v>
      </c>
      <c r="AP20" s="14">
        <v>376808</v>
      </c>
    </row>
    <row r="21" spans="1:42">
      <c r="A21" s="13" t="s">
        <v>75</v>
      </c>
      <c r="B21" s="14">
        <v>1488760.7119799999</v>
      </c>
      <c r="C21" s="14">
        <v>1486251.7077466666</v>
      </c>
      <c r="D21" s="14">
        <v>1345941.0051499996</v>
      </c>
      <c r="E21" s="14">
        <v>1316302.2548399996</v>
      </c>
      <c r="F21" s="14">
        <v>1263430.34849</v>
      </c>
      <c r="G21" s="14">
        <v>1261708.0779299997</v>
      </c>
      <c r="H21" s="14">
        <v>1255217.7131200002</v>
      </c>
      <c r="I21" s="14">
        <v>1253664.2404700001</v>
      </c>
      <c r="J21" s="14">
        <v>1251215.9633999998</v>
      </c>
      <c r="K21" s="14">
        <v>1245440.7990299996</v>
      </c>
      <c r="L21" s="14">
        <v>1246909.8891399996</v>
      </c>
      <c r="M21" s="14">
        <v>1204452.42973</v>
      </c>
      <c r="N21" s="14">
        <v>1202545.4384300003</v>
      </c>
      <c r="O21" s="14">
        <v>1202387.58</v>
      </c>
      <c r="P21" s="14">
        <v>1199306.1599999999</v>
      </c>
      <c r="Q21" s="14">
        <v>1193602.2</v>
      </c>
      <c r="R21" s="14">
        <v>1190325.6418200003</v>
      </c>
      <c r="S21" s="14">
        <v>1191016.1299999999</v>
      </c>
      <c r="T21" s="14">
        <v>1186998.22</v>
      </c>
      <c r="U21" s="14">
        <v>1181935.1599999999</v>
      </c>
      <c r="V21" s="14">
        <v>1179056.8600000001</v>
      </c>
      <c r="W21" s="14">
        <v>1174056.6299999999</v>
      </c>
      <c r="X21" s="14">
        <v>1168421.6100000001</v>
      </c>
      <c r="Y21" s="14">
        <v>1161858</v>
      </c>
      <c r="Z21" s="14">
        <v>1169021</v>
      </c>
      <c r="AA21" s="14">
        <v>1166873</v>
      </c>
      <c r="AB21" s="14">
        <v>1123010</v>
      </c>
      <c r="AC21" s="14">
        <v>1122608</v>
      </c>
      <c r="AD21" s="14">
        <v>1119448</v>
      </c>
      <c r="AE21" s="14">
        <v>1125277</v>
      </c>
      <c r="AF21" s="14">
        <v>1130294</v>
      </c>
      <c r="AG21" s="14">
        <v>1136220</v>
      </c>
      <c r="AH21" s="14">
        <v>1141000</v>
      </c>
      <c r="AI21" s="14">
        <v>1150539</v>
      </c>
      <c r="AJ21" s="14">
        <v>1156102</v>
      </c>
      <c r="AK21" s="14">
        <v>1158418</v>
      </c>
      <c r="AL21" s="14">
        <v>1164348</v>
      </c>
      <c r="AM21" s="14">
        <v>1170198</v>
      </c>
      <c r="AN21" s="14">
        <v>1127769</v>
      </c>
      <c r="AO21" s="14">
        <v>1128613</v>
      </c>
      <c r="AP21" s="14">
        <v>1130988</v>
      </c>
    </row>
    <row r="22" spans="1:42">
      <c r="A22" s="17" t="s">
        <v>68</v>
      </c>
      <c r="B22" s="16">
        <f t="shared" ref="B22:C22" si="3">SUM(B15:B21)</f>
        <v>3737957.2442285027</v>
      </c>
      <c r="C22" s="16">
        <f t="shared" si="3"/>
        <v>3726483.8373131687</v>
      </c>
      <c r="D22" s="16">
        <f>SUM(D15:D21)</f>
        <v>3829706.5717185023</v>
      </c>
      <c r="E22" s="16">
        <f t="shared" ref="E22:AP22" si="4">SUM(E15:E21)</f>
        <v>3746079.4439000012</v>
      </c>
      <c r="F22" s="16">
        <f t="shared" si="4"/>
        <v>3638577.8615570003</v>
      </c>
      <c r="G22" s="16">
        <f t="shared" si="4"/>
        <v>3645184.0997210005</v>
      </c>
      <c r="H22" s="16">
        <f t="shared" si="4"/>
        <v>3569611.2880640021</v>
      </c>
      <c r="I22" s="16">
        <f t="shared" si="4"/>
        <v>3499817.3138164994</v>
      </c>
      <c r="J22" s="16">
        <f t="shared" si="4"/>
        <v>3481928.0461224993</v>
      </c>
      <c r="K22" s="16">
        <f t="shared" si="4"/>
        <v>3446391.4335299972</v>
      </c>
      <c r="L22" s="16">
        <f t="shared" si="4"/>
        <v>3421892.6644599997</v>
      </c>
      <c r="M22" s="16">
        <f t="shared" si="4"/>
        <v>2947269.710549999</v>
      </c>
      <c r="N22" s="16">
        <f t="shared" si="4"/>
        <v>2906818.8087899997</v>
      </c>
      <c r="O22" s="16">
        <f t="shared" si="4"/>
        <v>2822179.89</v>
      </c>
      <c r="P22" s="16">
        <f t="shared" si="4"/>
        <v>2720684.95</v>
      </c>
      <c r="Q22" s="16">
        <f t="shared" si="4"/>
        <v>2634085.42</v>
      </c>
      <c r="R22" s="16">
        <f t="shared" si="4"/>
        <v>2565009.8140400006</v>
      </c>
      <c r="S22" s="16">
        <f t="shared" si="4"/>
        <v>2536045.2199999997</v>
      </c>
      <c r="T22" s="16">
        <f t="shared" si="4"/>
        <v>2465963.7199999997</v>
      </c>
      <c r="U22" s="16">
        <f t="shared" si="4"/>
        <v>2358798.2999999998</v>
      </c>
      <c r="V22" s="16">
        <f t="shared" si="4"/>
        <v>2284171.94</v>
      </c>
      <c r="W22" s="16">
        <f t="shared" si="4"/>
        <v>2231521.11</v>
      </c>
      <c r="X22" s="16">
        <f t="shared" si="4"/>
        <v>2163783.42</v>
      </c>
      <c r="Y22" s="16">
        <f t="shared" si="4"/>
        <v>2102699</v>
      </c>
      <c r="Z22" s="16">
        <f t="shared" si="4"/>
        <v>2053704</v>
      </c>
      <c r="AA22" s="16">
        <f t="shared" si="4"/>
        <v>2013357</v>
      </c>
      <c r="AB22" s="16">
        <f t="shared" si="4"/>
        <v>1891828</v>
      </c>
      <c r="AC22" s="16">
        <f t="shared" si="4"/>
        <v>1852630</v>
      </c>
      <c r="AD22" s="16">
        <f t="shared" si="4"/>
        <v>1825613</v>
      </c>
      <c r="AE22" s="16">
        <f t="shared" si="4"/>
        <v>1807006</v>
      </c>
      <c r="AF22" s="16">
        <f t="shared" si="4"/>
        <v>1770849</v>
      </c>
      <c r="AG22" s="16">
        <f t="shared" si="4"/>
        <v>1747562</v>
      </c>
      <c r="AH22" s="16">
        <f t="shared" si="4"/>
        <v>1721122</v>
      </c>
      <c r="AI22" s="16">
        <f t="shared" si="4"/>
        <v>1710518</v>
      </c>
      <c r="AJ22" s="16">
        <f t="shared" si="4"/>
        <v>1696706</v>
      </c>
      <c r="AK22" s="16">
        <f t="shared" si="4"/>
        <v>1678989</v>
      </c>
      <c r="AL22" s="16">
        <f t="shared" si="4"/>
        <v>1661598</v>
      </c>
      <c r="AM22" s="16">
        <f t="shared" si="4"/>
        <v>1646322</v>
      </c>
      <c r="AN22" s="16">
        <f t="shared" si="4"/>
        <v>1627978</v>
      </c>
      <c r="AO22" s="16">
        <f t="shared" si="4"/>
        <v>1562322</v>
      </c>
      <c r="AP22" s="16">
        <f t="shared" si="4"/>
        <v>1562901</v>
      </c>
    </row>
    <row r="24" spans="1:42">
      <c r="A24" s="8" t="s">
        <v>196</v>
      </c>
      <c r="B24" s="9">
        <f t="shared" ref="B24:AP24" si="5">B52+B41+B34</f>
        <v>12221950.267763954</v>
      </c>
      <c r="C24" s="9">
        <f t="shared" si="5"/>
        <v>11445383.09512233</v>
      </c>
      <c r="D24" s="9">
        <f t="shared" si="5"/>
        <v>11059752.745337721</v>
      </c>
      <c r="E24" s="9">
        <f t="shared" si="5"/>
        <v>10757368.02115922</v>
      </c>
      <c r="F24" s="9">
        <f t="shared" si="5"/>
        <v>10972297.574058946</v>
      </c>
      <c r="G24" s="9">
        <f t="shared" si="5"/>
        <v>10665655.606272947</v>
      </c>
      <c r="H24" s="9">
        <f t="shared" si="5"/>
        <v>9928290.0823710971</v>
      </c>
      <c r="I24" s="9">
        <f t="shared" si="5"/>
        <v>9639781.5749435965</v>
      </c>
      <c r="J24" s="9">
        <f t="shared" si="5"/>
        <v>9852209.4908895977</v>
      </c>
      <c r="K24" s="9">
        <f t="shared" si="5"/>
        <v>9212487.9085742254</v>
      </c>
      <c r="L24" s="9">
        <f t="shared" si="5"/>
        <v>8950332.32167417</v>
      </c>
      <c r="M24" s="9">
        <f t="shared" si="5"/>
        <v>7540377.640612727</v>
      </c>
      <c r="N24" s="9">
        <f t="shared" si="5"/>
        <v>7588574.301885793</v>
      </c>
      <c r="O24" s="9">
        <f t="shared" si="5"/>
        <v>7352005.4799999995</v>
      </c>
      <c r="P24" s="9">
        <f t="shared" si="5"/>
        <v>7116260.2699999996</v>
      </c>
      <c r="Q24" s="9">
        <f t="shared" si="5"/>
        <v>6759816.2600000007</v>
      </c>
      <c r="R24" s="9">
        <f t="shared" si="5"/>
        <v>6496807.9699999997</v>
      </c>
      <c r="S24" s="9">
        <f t="shared" si="5"/>
        <v>6464249.1600000001</v>
      </c>
      <c r="T24" s="9">
        <f t="shared" si="5"/>
        <v>6309835.1900000004</v>
      </c>
      <c r="U24" s="9">
        <f t="shared" si="5"/>
        <v>6008408.9500000002</v>
      </c>
      <c r="V24" s="9">
        <f t="shared" si="5"/>
        <v>5731589.96</v>
      </c>
      <c r="W24" s="9">
        <f t="shared" si="5"/>
        <v>5659302.9699999997</v>
      </c>
      <c r="X24" s="9">
        <f t="shared" si="5"/>
        <v>5319851.3499999996</v>
      </c>
      <c r="Y24" s="9">
        <f t="shared" si="5"/>
        <v>4861771</v>
      </c>
      <c r="Z24" s="9">
        <f t="shared" si="5"/>
        <v>4775378</v>
      </c>
      <c r="AA24" s="9">
        <f t="shared" si="5"/>
        <v>4699201</v>
      </c>
      <c r="AB24" s="9">
        <f t="shared" si="5"/>
        <v>4394724</v>
      </c>
      <c r="AC24" s="9">
        <f t="shared" si="5"/>
        <v>4171178</v>
      </c>
      <c r="AD24" s="9">
        <f t="shared" si="5"/>
        <v>4192181</v>
      </c>
      <c r="AE24" s="9">
        <f t="shared" si="5"/>
        <v>4079503</v>
      </c>
      <c r="AF24" s="9">
        <f t="shared" si="5"/>
        <v>3827053</v>
      </c>
      <c r="AG24" s="9">
        <f t="shared" si="5"/>
        <v>3663501</v>
      </c>
      <c r="AH24" s="9">
        <f t="shared" si="5"/>
        <v>3558611</v>
      </c>
      <c r="AI24" s="9">
        <f t="shared" si="5"/>
        <v>3614093</v>
      </c>
      <c r="AJ24" s="9">
        <f t="shared" si="5"/>
        <v>3298645</v>
      </c>
      <c r="AK24" s="9">
        <f t="shared" si="5"/>
        <v>3316119</v>
      </c>
      <c r="AL24" s="9">
        <f t="shared" si="5"/>
        <v>3243082</v>
      </c>
      <c r="AM24" s="9">
        <f t="shared" si="5"/>
        <v>3340186</v>
      </c>
      <c r="AN24" s="9">
        <f t="shared" si="5"/>
        <v>3186097</v>
      </c>
      <c r="AO24" s="9">
        <f t="shared" si="5"/>
        <v>3108413</v>
      </c>
      <c r="AP24" s="9">
        <f t="shared" si="5"/>
        <v>3121129</v>
      </c>
    </row>
    <row r="25" spans="1:42"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2">
      <c r="A26" s="24" t="s">
        <v>61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</row>
    <row r="27" spans="1:42">
      <c r="A27" s="13" t="s">
        <v>76</v>
      </c>
      <c r="B27" s="14">
        <v>3600986.0289200004</v>
      </c>
      <c r="C27" s="14">
        <v>3656605.2658600006</v>
      </c>
      <c r="D27" s="14">
        <v>2850604.1444899999</v>
      </c>
      <c r="E27" s="14">
        <v>2682594.7376100007</v>
      </c>
      <c r="F27" s="14">
        <v>3196508.0662500001</v>
      </c>
      <c r="G27" s="14">
        <v>3106937.1383499997</v>
      </c>
      <c r="H27" s="14">
        <v>2339320.1812399998</v>
      </c>
      <c r="I27" s="14">
        <v>2232219.0502800001</v>
      </c>
      <c r="J27" s="14">
        <v>2784446.0045399996</v>
      </c>
      <c r="K27" s="14">
        <v>2653236.5114799999</v>
      </c>
      <c r="L27" s="14">
        <v>2279946.1875800006</v>
      </c>
      <c r="M27" s="14">
        <v>1959369.7924000002</v>
      </c>
      <c r="N27" s="14">
        <v>2019929.0005399999</v>
      </c>
      <c r="O27" s="14">
        <v>2141273.91</v>
      </c>
      <c r="P27" s="14">
        <v>1862895.52</v>
      </c>
      <c r="Q27" s="14">
        <v>1670110.53</v>
      </c>
      <c r="R27" s="14">
        <v>1832996.16</v>
      </c>
      <c r="S27" s="14">
        <v>1815687.05</v>
      </c>
      <c r="T27" s="14">
        <v>1558783.31</v>
      </c>
      <c r="U27" s="14">
        <v>1396475.85</v>
      </c>
      <c r="V27" s="14">
        <v>1483477.48</v>
      </c>
      <c r="W27" s="14">
        <v>1615586.18</v>
      </c>
      <c r="X27" s="14">
        <v>1325003.6100000001</v>
      </c>
      <c r="Y27" s="14">
        <v>1079108</v>
      </c>
      <c r="Z27" s="14">
        <v>1157077</v>
      </c>
      <c r="AA27" s="14">
        <v>1203382</v>
      </c>
      <c r="AB27" s="14">
        <v>959353</v>
      </c>
      <c r="AC27" s="14">
        <v>836549</v>
      </c>
      <c r="AD27" s="14">
        <v>943256</v>
      </c>
      <c r="AE27" s="14">
        <v>886533</v>
      </c>
      <c r="AF27" s="14">
        <v>717337</v>
      </c>
      <c r="AG27" s="14">
        <v>635006</v>
      </c>
      <c r="AH27" s="14">
        <v>560262</v>
      </c>
      <c r="AI27" s="14">
        <v>671455</v>
      </c>
      <c r="AJ27" s="14">
        <v>445899</v>
      </c>
      <c r="AK27" s="14">
        <v>489390</v>
      </c>
      <c r="AL27" s="14">
        <v>456464</v>
      </c>
      <c r="AM27" s="14">
        <v>575587</v>
      </c>
      <c r="AN27" s="14">
        <v>466636</v>
      </c>
      <c r="AO27" s="14">
        <v>409832</v>
      </c>
      <c r="AP27" s="14">
        <v>495722</v>
      </c>
    </row>
    <row r="28" spans="1:42">
      <c r="A28" s="13" t="s">
        <v>77</v>
      </c>
      <c r="B28" s="14">
        <v>533453.31230999995</v>
      </c>
      <c r="C28" s="14">
        <v>613830.51089000015</v>
      </c>
      <c r="D28" s="14">
        <v>630096.03844000003</v>
      </c>
      <c r="E28" s="14">
        <v>622705.24872000003</v>
      </c>
      <c r="F28" s="14">
        <v>206650.11112000002</v>
      </c>
      <c r="G28" s="14">
        <v>531203.58834999998</v>
      </c>
      <c r="H28" s="14">
        <v>536490.18571999995</v>
      </c>
      <c r="I28" s="14">
        <v>537353.15946</v>
      </c>
      <c r="J28" s="14">
        <v>533457.93981999997</v>
      </c>
      <c r="K28" s="14">
        <v>228660.98630999998</v>
      </c>
      <c r="L28" s="14">
        <v>247469.29256999999</v>
      </c>
      <c r="M28" s="14">
        <v>274744.37971000007</v>
      </c>
      <c r="N28" s="14">
        <v>280764.66185999999</v>
      </c>
      <c r="O28" s="14">
        <v>272938.92</v>
      </c>
      <c r="P28" s="14">
        <v>237205.23</v>
      </c>
      <c r="Q28" s="14">
        <v>227242.11</v>
      </c>
      <c r="R28" s="14">
        <v>186159.53</v>
      </c>
      <c r="S28" s="14">
        <v>196247.77</v>
      </c>
      <c r="T28" s="14">
        <v>231775</v>
      </c>
      <c r="U28" s="14">
        <v>240625.5</v>
      </c>
      <c r="V28" s="14">
        <v>167928.33</v>
      </c>
      <c r="W28" s="14">
        <v>132580.81</v>
      </c>
      <c r="X28" s="14">
        <v>117787</v>
      </c>
      <c r="Y28" s="14">
        <v>111741</v>
      </c>
      <c r="Z28" s="14">
        <v>108675</v>
      </c>
      <c r="AA28" s="14">
        <v>108191</v>
      </c>
      <c r="AB28" s="14">
        <v>105409</v>
      </c>
      <c r="AC28" s="14">
        <v>101856</v>
      </c>
      <c r="AD28" s="14">
        <v>95417</v>
      </c>
      <c r="AE28" s="14">
        <v>103686</v>
      </c>
      <c r="AF28" s="14">
        <v>104126</v>
      </c>
      <c r="AG28" s="14">
        <v>105506</v>
      </c>
      <c r="AH28" s="14">
        <v>108769</v>
      </c>
      <c r="AI28" s="14">
        <v>83944</v>
      </c>
      <c r="AJ28" s="14">
        <v>79878</v>
      </c>
      <c r="AK28" s="14">
        <v>71246</v>
      </c>
      <c r="AL28" s="14">
        <v>61551</v>
      </c>
      <c r="AM28" s="14">
        <v>60712</v>
      </c>
      <c r="AN28" s="14">
        <v>61011</v>
      </c>
      <c r="AO28" s="14">
        <v>64443</v>
      </c>
      <c r="AP28" s="14">
        <v>51678</v>
      </c>
    </row>
    <row r="29" spans="1:42">
      <c r="A29" s="13" t="s">
        <v>78</v>
      </c>
      <c r="B29" s="14">
        <v>431109.82893000008</v>
      </c>
      <c r="C29" s="14">
        <v>420356.23634999996</v>
      </c>
      <c r="D29" s="14">
        <v>484720.99226999999</v>
      </c>
      <c r="E29" s="14">
        <v>413458.74962000002</v>
      </c>
      <c r="F29" s="14">
        <v>319416.15724000009</v>
      </c>
      <c r="G29" s="14">
        <v>309161.41562999994</v>
      </c>
      <c r="H29" s="14">
        <v>409270.91871999996</v>
      </c>
      <c r="I29" s="14">
        <v>415427.08364999999</v>
      </c>
      <c r="J29" s="14">
        <v>293518.44209999999</v>
      </c>
      <c r="K29" s="14">
        <v>296673.12047999998</v>
      </c>
      <c r="L29" s="14">
        <v>346202.46389999997</v>
      </c>
      <c r="M29" s="14">
        <v>298980.95042000001</v>
      </c>
      <c r="N29" s="14">
        <v>239841.88368999999</v>
      </c>
      <c r="O29" s="14">
        <v>237541.92</v>
      </c>
      <c r="P29" s="14">
        <v>288636.27</v>
      </c>
      <c r="Q29" s="14">
        <v>254223.07</v>
      </c>
      <c r="R29" s="14">
        <v>205256.63</v>
      </c>
      <c r="S29" s="14">
        <v>202798.99</v>
      </c>
      <c r="T29" s="14">
        <v>251622.85</v>
      </c>
      <c r="U29" s="14">
        <v>224889.22</v>
      </c>
      <c r="V29" s="14">
        <v>193325.14</v>
      </c>
      <c r="W29" s="14">
        <v>199377.71</v>
      </c>
      <c r="X29" s="14">
        <v>239457.32</v>
      </c>
      <c r="Y29" s="14">
        <v>209616</v>
      </c>
      <c r="Z29" s="14">
        <v>164597</v>
      </c>
      <c r="AA29" s="14">
        <v>165409</v>
      </c>
      <c r="AB29" s="14">
        <v>196881</v>
      </c>
      <c r="AC29" s="14">
        <v>178095</v>
      </c>
      <c r="AD29" s="14">
        <v>142959</v>
      </c>
      <c r="AE29" s="14">
        <v>142635</v>
      </c>
      <c r="AF29" s="14">
        <v>174885</v>
      </c>
      <c r="AG29" s="14">
        <v>153878</v>
      </c>
      <c r="AH29" s="14">
        <v>128625</v>
      </c>
      <c r="AI29" s="14">
        <v>116352</v>
      </c>
      <c r="AJ29" s="14">
        <v>139259</v>
      </c>
      <c r="AK29" s="14">
        <v>111195</v>
      </c>
      <c r="AL29" s="14">
        <v>93266</v>
      </c>
      <c r="AM29" s="14">
        <v>92899</v>
      </c>
      <c r="AN29" s="14">
        <v>120587</v>
      </c>
      <c r="AO29" s="14">
        <v>105472</v>
      </c>
      <c r="AP29" s="14">
        <v>85344</v>
      </c>
    </row>
    <row r="30" spans="1:42">
      <c r="A30" s="13" t="s">
        <v>79</v>
      </c>
      <c r="B30" s="14">
        <v>176333.15604000003</v>
      </c>
      <c r="C30" s="14">
        <v>154772.45628000004</v>
      </c>
      <c r="D30" s="14">
        <v>153701.94257000001</v>
      </c>
      <c r="E30" s="14">
        <v>151858.89923999997</v>
      </c>
      <c r="F30" s="14">
        <v>143983.24267000001</v>
      </c>
      <c r="G30" s="14">
        <v>138672.69519999999</v>
      </c>
      <c r="H30" s="14">
        <v>123286.27921000004</v>
      </c>
      <c r="I30" s="14">
        <v>119333.19583999999</v>
      </c>
      <c r="J30" s="14">
        <v>161355.41661000001</v>
      </c>
      <c r="K30" s="14">
        <v>102671.50203999999</v>
      </c>
      <c r="L30" s="14">
        <v>146493.98202000002</v>
      </c>
      <c r="M30" s="14">
        <v>132658.36727000002</v>
      </c>
      <c r="N30" s="14">
        <v>118992.73735</v>
      </c>
      <c r="O30" s="14">
        <v>92964.01</v>
      </c>
      <c r="P30" s="14">
        <v>82483.22</v>
      </c>
      <c r="Q30" s="14">
        <v>83199.97</v>
      </c>
      <c r="R30" s="14">
        <v>98993.75</v>
      </c>
      <c r="S30" s="14">
        <v>130432.12</v>
      </c>
      <c r="T30" s="14">
        <v>121243.41</v>
      </c>
      <c r="U30" s="14">
        <v>116917.26</v>
      </c>
      <c r="V30" s="14">
        <v>127156.94</v>
      </c>
      <c r="W30" s="14">
        <v>96730.6</v>
      </c>
      <c r="X30" s="14">
        <v>89000.14</v>
      </c>
      <c r="Y30" s="14">
        <v>73495</v>
      </c>
      <c r="Z30" s="14">
        <v>79309</v>
      </c>
      <c r="AA30" s="14">
        <v>55877</v>
      </c>
      <c r="AB30" s="14">
        <v>48629</v>
      </c>
      <c r="AC30" s="14">
        <v>41207</v>
      </c>
      <c r="AD30" s="14">
        <v>46120</v>
      </c>
      <c r="AE30" s="14">
        <v>43516</v>
      </c>
      <c r="AF30" s="14">
        <v>40112</v>
      </c>
      <c r="AG30" s="14">
        <v>41834</v>
      </c>
      <c r="AH30" s="14">
        <v>53664</v>
      </c>
      <c r="AI30" s="14">
        <v>65920</v>
      </c>
      <c r="AJ30" s="14">
        <v>39721</v>
      </c>
      <c r="AK30" s="14">
        <v>45408</v>
      </c>
      <c r="AL30" s="14">
        <v>36772</v>
      </c>
      <c r="AM30" s="14">
        <v>40489</v>
      </c>
      <c r="AN30" s="14">
        <v>40998</v>
      </c>
      <c r="AO30" s="14">
        <v>49165</v>
      </c>
      <c r="AP30" s="14">
        <v>35256</v>
      </c>
    </row>
    <row r="31" spans="1:42">
      <c r="A31" s="13" t="s">
        <v>80</v>
      </c>
      <c r="B31" s="14">
        <v>133780.11469999998</v>
      </c>
      <c r="C31" s="14">
        <v>76787.252729999993</v>
      </c>
      <c r="D31" s="14">
        <v>133246.010606</v>
      </c>
      <c r="E31" s="14">
        <v>133309.22125599999</v>
      </c>
      <c r="F31" s="14">
        <v>173828.19750600003</v>
      </c>
      <c r="G31" s="14">
        <v>66295.035575999995</v>
      </c>
      <c r="H31" s="14">
        <v>153219.744466</v>
      </c>
      <c r="I31" s="14">
        <v>109951.01730599999</v>
      </c>
      <c r="J31" s="14">
        <v>133190.257216</v>
      </c>
      <c r="K31" s="14">
        <v>92946.485425999999</v>
      </c>
      <c r="L31" s="14">
        <v>140601.47974000001</v>
      </c>
      <c r="M31" s="14">
        <v>96150.317660000001</v>
      </c>
      <c r="N31" s="14">
        <v>72147.518849999993</v>
      </c>
      <c r="O31" s="14">
        <v>24842.58</v>
      </c>
      <c r="P31" s="14">
        <v>134419.5</v>
      </c>
      <c r="Q31" s="14">
        <v>89932.43</v>
      </c>
      <c r="R31" s="14">
        <v>133932.81</v>
      </c>
      <c r="S31" s="14">
        <v>37474.199999999997</v>
      </c>
      <c r="T31" s="14">
        <v>131372.57</v>
      </c>
      <c r="U31" s="14">
        <v>87625.69</v>
      </c>
      <c r="V31" s="14">
        <v>131169.1</v>
      </c>
      <c r="W31" s="14">
        <v>25933.41</v>
      </c>
      <c r="X31" s="14">
        <v>125707.08</v>
      </c>
      <c r="Y31" s="14">
        <v>83318</v>
      </c>
      <c r="Z31" s="14">
        <v>113695</v>
      </c>
      <c r="AA31" s="14">
        <v>24402</v>
      </c>
      <c r="AB31" s="14">
        <v>92825</v>
      </c>
      <c r="AC31" s="14">
        <v>58944</v>
      </c>
      <c r="AD31" s="14">
        <v>55948</v>
      </c>
      <c r="AE31" s="14">
        <v>28664</v>
      </c>
      <c r="AF31" s="14">
        <v>44429</v>
      </c>
      <c r="AG31" s="14">
        <v>25531</v>
      </c>
      <c r="AH31" s="14">
        <v>15725</v>
      </c>
      <c r="AI31" s="14">
        <v>9464</v>
      </c>
      <c r="AJ31" s="14">
        <v>22049</v>
      </c>
      <c r="AK31" s="14">
        <v>17317</v>
      </c>
      <c r="AL31" s="14">
        <v>8378</v>
      </c>
      <c r="AM31" s="14">
        <v>5451</v>
      </c>
      <c r="AN31" s="14">
        <v>35051</v>
      </c>
      <c r="AO31" s="14">
        <v>22599</v>
      </c>
      <c r="AP31" s="14">
        <v>9720</v>
      </c>
    </row>
    <row r="32" spans="1:42">
      <c r="A32" s="13" t="s">
        <v>81</v>
      </c>
      <c r="B32" s="14">
        <v>44352.785040000002</v>
      </c>
      <c r="C32" s="14">
        <v>43559.773900000007</v>
      </c>
      <c r="D32" s="14">
        <v>40849.258019999994</v>
      </c>
      <c r="E32" s="14">
        <v>46997.984479999992</v>
      </c>
      <c r="F32" s="14">
        <v>44332.929520000005</v>
      </c>
      <c r="G32" s="14">
        <v>32834.732609999999</v>
      </c>
      <c r="H32" s="14">
        <v>32327.468619999996</v>
      </c>
      <c r="I32" s="14">
        <v>28870.226889999998</v>
      </c>
      <c r="J32" s="14">
        <v>28130.545320000001</v>
      </c>
      <c r="K32" s="14">
        <v>26007.866069999996</v>
      </c>
      <c r="L32" s="14">
        <v>22521.942780000001</v>
      </c>
      <c r="M32" s="14">
        <v>9583.36931</v>
      </c>
      <c r="N32" s="14">
        <v>3485.1217900000011</v>
      </c>
      <c r="O32" s="14">
        <v>2511.54</v>
      </c>
      <c r="P32" s="14">
        <v>286.38</v>
      </c>
      <c r="Q32" s="14">
        <v>1060.45</v>
      </c>
      <c r="R32" s="14">
        <v>4195.9399999999996</v>
      </c>
      <c r="S32" s="14">
        <v>2724.13</v>
      </c>
      <c r="T32" s="14">
        <v>4042.14</v>
      </c>
      <c r="U32" s="14">
        <v>4244.0600000000004</v>
      </c>
      <c r="V32" s="14">
        <v>5596.12</v>
      </c>
      <c r="W32" s="14">
        <v>0</v>
      </c>
      <c r="X32" s="14">
        <v>1396.33</v>
      </c>
      <c r="Y32" s="14">
        <v>942</v>
      </c>
      <c r="Z32" s="14">
        <v>1690</v>
      </c>
      <c r="AA32" s="14">
        <v>3346</v>
      </c>
      <c r="AB32" s="14">
        <v>2996</v>
      </c>
      <c r="AC32" s="14">
        <v>3899</v>
      </c>
      <c r="AD32" s="14">
        <v>4205</v>
      </c>
      <c r="AE32" s="14">
        <v>5209</v>
      </c>
      <c r="AF32" s="14">
        <v>5188</v>
      </c>
      <c r="AG32" s="14">
        <v>5219</v>
      </c>
      <c r="AH32" s="14">
        <v>4835</v>
      </c>
      <c r="AI32" s="14">
        <v>4912</v>
      </c>
      <c r="AJ32" s="14">
        <v>4948</v>
      </c>
      <c r="AK32" s="14">
        <v>4618</v>
      </c>
      <c r="AL32" s="14">
        <v>4396</v>
      </c>
      <c r="AM32" s="14">
        <v>4129</v>
      </c>
      <c r="AN32" s="14">
        <v>3131</v>
      </c>
      <c r="AO32" s="14">
        <v>2192</v>
      </c>
      <c r="AP32" s="14">
        <v>1280</v>
      </c>
    </row>
    <row r="33" spans="1:42">
      <c r="A33" s="13" t="s">
        <v>82</v>
      </c>
      <c r="B33" s="14">
        <v>251774.36999999997</v>
      </c>
      <c r="C33" s="14">
        <v>245169.90334999998</v>
      </c>
      <c r="D33" s="14">
        <v>248713.78638999999</v>
      </c>
      <c r="E33" s="14">
        <v>270529.32962000003</v>
      </c>
      <c r="F33" s="14">
        <v>208887.79009999998</v>
      </c>
      <c r="G33" s="14">
        <v>181417.497</v>
      </c>
      <c r="H33" s="14">
        <v>173421.19480999999</v>
      </c>
      <c r="I33" s="14">
        <v>170099.37846000001</v>
      </c>
      <c r="J33" s="14">
        <v>162021.35475</v>
      </c>
      <c r="K33" s="14">
        <v>160631.59119000001</v>
      </c>
      <c r="L33" s="14">
        <v>160042.74410700004</v>
      </c>
      <c r="M33" s="14">
        <v>128919.84556999999</v>
      </c>
      <c r="N33" s="14">
        <v>141686.57724706552</v>
      </c>
      <c r="O33" s="14">
        <v>141369.76</v>
      </c>
      <c r="P33" s="14">
        <v>122613.67</v>
      </c>
      <c r="Q33" s="14">
        <v>112331.5</v>
      </c>
      <c r="R33" s="14">
        <v>113828.4</v>
      </c>
      <c r="S33" s="14">
        <v>108414.88</v>
      </c>
      <c r="T33" s="14">
        <v>117837.09</v>
      </c>
      <c r="U33" s="14">
        <v>122938.81</v>
      </c>
      <c r="V33" s="14">
        <v>120630.78</v>
      </c>
      <c r="W33" s="14">
        <v>114473.91</v>
      </c>
      <c r="X33" s="14">
        <v>112767.92</v>
      </c>
      <c r="Y33" s="14">
        <v>108854</v>
      </c>
      <c r="Z33" s="14">
        <v>95867</v>
      </c>
      <c r="AA33" s="14">
        <v>88159</v>
      </c>
      <c r="AB33" s="14">
        <v>91228</v>
      </c>
      <c r="AC33" s="14">
        <v>92821</v>
      </c>
      <c r="AD33" s="14">
        <v>88907</v>
      </c>
      <c r="AE33" s="14">
        <v>88368</v>
      </c>
      <c r="AF33" s="14">
        <v>77498</v>
      </c>
      <c r="AG33" s="14">
        <v>64492</v>
      </c>
      <c r="AH33" s="14">
        <v>61193</v>
      </c>
      <c r="AI33" s="14">
        <v>67957</v>
      </c>
      <c r="AJ33" s="14">
        <v>58884</v>
      </c>
      <c r="AK33" s="14">
        <v>67931</v>
      </c>
      <c r="AL33" s="14">
        <v>79351</v>
      </c>
      <c r="AM33" s="14">
        <v>84009</v>
      </c>
      <c r="AN33" s="14">
        <v>52608</v>
      </c>
      <c r="AO33" s="14">
        <v>54617</v>
      </c>
      <c r="AP33" s="14">
        <v>58440</v>
      </c>
    </row>
    <row r="34" spans="1:42">
      <c r="A34" s="17" t="s">
        <v>68</v>
      </c>
      <c r="B34" s="16">
        <f t="shared" ref="B34:G34" si="6">SUM(B27:B33)</f>
        <v>5171789.5959400004</v>
      </c>
      <c r="C34" s="16">
        <f t="shared" si="6"/>
        <v>5211081.3993600011</v>
      </c>
      <c r="D34" s="16">
        <f t="shared" si="6"/>
        <v>4541932.1727859993</v>
      </c>
      <c r="E34" s="16">
        <f t="shared" si="6"/>
        <v>4321454.1705460008</v>
      </c>
      <c r="F34" s="16">
        <f t="shared" si="6"/>
        <v>4293606.4944059998</v>
      </c>
      <c r="G34" s="16">
        <f t="shared" si="6"/>
        <v>4366522.1027159989</v>
      </c>
      <c r="H34" s="16">
        <f t="shared" ref="H34:Z34" si="7">SUM(H27:H33)</f>
        <v>3767335.9727859991</v>
      </c>
      <c r="I34" s="16">
        <f t="shared" si="7"/>
        <v>3613253.1118859998</v>
      </c>
      <c r="J34" s="16">
        <f t="shared" si="7"/>
        <v>4096119.9603559999</v>
      </c>
      <c r="K34" s="16">
        <f t="shared" si="7"/>
        <v>3560828.0629960001</v>
      </c>
      <c r="L34" s="16">
        <f t="shared" si="7"/>
        <v>3343278.0926970006</v>
      </c>
      <c r="M34" s="16">
        <f t="shared" si="7"/>
        <v>2900407.0223400001</v>
      </c>
      <c r="N34" s="16">
        <f t="shared" si="7"/>
        <v>2876847.5013270653</v>
      </c>
      <c r="O34" s="16">
        <f t="shared" si="7"/>
        <v>2913442.6399999997</v>
      </c>
      <c r="P34" s="16">
        <f t="shared" si="7"/>
        <v>2728539.79</v>
      </c>
      <c r="Q34" s="16">
        <f t="shared" si="7"/>
        <v>2438100.0600000005</v>
      </c>
      <c r="R34" s="16">
        <f t="shared" si="7"/>
        <v>2575363.2199999997</v>
      </c>
      <c r="S34" s="16">
        <f t="shared" si="7"/>
        <v>2493779.14</v>
      </c>
      <c r="T34" s="16">
        <f t="shared" si="7"/>
        <v>2416676.37</v>
      </c>
      <c r="U34" s="16">
        <f t="shared" si="7"/>
        <v>2193716.39</v>
      </c>
      <c r="V34" s="16">
        <f t="shared" si="7"/>
        <v>2229283.89</v>
      </c>
      <c r="W34" s="16">
        <f t="shared" si="7"/>
        <v>2184682.62</v>
      </c>
      <c r="X34" s="16">
        <f t="shared" si="7"/>
        <v>2011119.4000000001</v>
      </c>
      <c r="Y34" s="16">
        <f t="shared" si="7"/>
        <v>1667074</v>
      </c>
      <c r="Z34" s="16">
        <f t="shared" si="7"/>
        <v>1720910</v>
      </c>
      <c r="AA34" s="16">
        <f>SUM(AA27:AA33)</f>
        <v>1648766</v>
      </c>
      <c r="AB34" s="16">
        <f t="shared" ref="AB34:AO34" si="8">SUM(AB27:AB33)</f>
        <v>1497321</v>
      </c>
      <c r="AC34" s="16">
        <f t="shared" si="8"/>
        <v>1313371</v>
      </c>
      <c r="AD34" s="16">
        <f t="shared" si="8"/>
        <v>1376812</v>
      </c>
      <c r="AE34" s="16">
        <f t="shared" si="8"/>
        <v>1298611</v>
      </c>
      <c r="AF34" s="16">
        <f t="shared" si="8"/>
        <v>1163575</v>
      </c>
      <c r="AG34" s="16">
        <f t="shared" si="8"/>
        <v>1031466</v>
      </c>
      <c r="AH34" s="16">
        <f t="shared" si="8"/>
        <v>933073</v>
      </c>
      <c r="AI34" s="16">
        <f t="shared" si="8"/>
        <v>1020004</v>
      </c>
      <c r="AJ34" s="16">
        <f t="shared" si="8"/>
        <v>790638</v>
      </c>
      <c r="AK34" s="16">
        <f t="shared" si="8"/>
        <v>807105</v>
      </c>
      <c r="AL34" s="16">
        <f t="shared" si="8"/>
        <v>740178</v>
      </c>
      <c r="AM34" s="16">
        <f t="shared" si="8"/>
        <v>863276</v>
      </c>
      <c r="AN34" s="16">
        <f t="shared" si="8"/>
        <v>780022</v>
      </c>
      <c r="AO34" s="16">
        <f t="shared" si="8"/>
        <v>708320</v>
      </c>
      <c r="AP34" s="16">
        <f>SUM(AP27:AP33)</f>
        <v>737440</v>
      </c>
    </row>
    <row r="35" spans="1:42">
      <c r="A35" s="18"/>
      <c r="B35" s="18"/>
      <c r="C35" s="18"/>
      <c r="D35" s="18"/>
      <c r="E35" s="18"/>
      <c r="F35" s="18"/>
      <c r="G35" s="18"/>
      <c r="H35" s="18"/>
    </row>
    <row r="36" spans="1:42">
      <c r="A36" s="24" t="s">
        <v>69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</row>
    <row r="37" spans="1:42">
      <c r="A37" s="13" t="s">
        <v>77</v>
      </c>
      <c r="B37" s="14">
        <v>1635614.8427399998</v>
      </c>
      <c r="C37" s="14">
        <v>891392.53367000003</v>
      </c>
      <c r="D37" s="14">
        <v>934692.61352999997</v>
      </c>
      <c r="E37" s="14">
        <v>934331.79834999994</v>
      </c>
      <c r="F37" s="14">
        <v>1426167.8971099998</v>
      </c>
      <c r="G37" s="14">
        <v>1122249.5689399999</v>
      </c>
      <c r="H37" s="14">
        <v>1195515.6059599998</v>
      </c>
      <c r="I37" s="14">
        <v>1191067.4017</v>
      </c>
      <c r="J37" s="14">
        <v>879715.64112999989</v>
      </c>
      <c r="K37" s="14">
        <v>897815.18391999986</v>
      </c>
      <c r="L37" s="14">
        <v>989944.52298999985</v>
      </c>
      <c r="M37" s="14">
        <v>704966.29896999989</v>
      </c>
      <c r="N37" s="14">
        <v>797522.45000999991</v>
      </c>
      <c r="O37" s="14">
        <v>570211.06000000006</v>
      </c>
      <c r="P37" s="14">
        <v>665920.87</v>
      </c>
      <c r="Q37" s="14">
        <v>684375.59</v>
      </c>
      <c r="R37" s="14">
        <v>387345.44</v>
      </c>
      <c r="S37" s="14">
        <v>414710.62</v>
      </c>
      <c r="T37" s="14">
        <v>486714.56</v>
      </c>
      <c r="U37" s="14">
        <v>513038.15</v>
      </c>
      <c r="V37" s="14">
        <v>305479.27</v>
      </c>
      <c r="W37" s="14">
        <v>281386.53999999998</v>
      </c>
      <c r="X37" s="14">
        <v>242296.58</v>
      </c>
      <c r="Y37" s="14">
        <v>211395</v>
      </c>
      <c r="Z37" s="14">
        <v>185015</v>
      </c>
      <c r="AA37" s="14">
        <v>188196</v>
      </c>
      <c r="AB37" s="14">
        <v>162300</v>
      </c>
      <c r="AC37" s="14">
        <v>173696</v>
      </c>
      <c r="AD37" s="14">
        <v>169937</v>
      </c>
      <c r="AE37" s="14">
        <v>188200</v>
      </c>
      <c r="AF37" s="14">
        <v>127924</v>
      </c>
      <c r="AG37" s="14">
        <v>148634</v>
      </c>
      <c r="AH37" s="14">
        <v>162321</v>
      </c>
      <c r="AI37" s="14">
        <v>160881</v>
      </c>
      <c r="AJ37" s="14">
        <v>103933</v>
      </c>
      <c r="AK37" s="14">
        <v>121620</v>
      </c>
      <c r="AL37" s="14">
        <v>140386</v>
      </c>
      <c r="AM37" s="14">
        <v>131460</v>
      </c>
      <c r="AN37" s="14">
        <v>87962</v>
      </c>
      <c r="AO37" s="14">
        <v>99583</v>
      </c>
      <c r="AP37" s="14">
        <v>104983</v>
      </c>
    </row>
    <row r="38" spans="1:42">
      <c r="A38" s="13" t="s">
        <v>81</v>
      </c>
      <c r="B38" s="14">
        <v>49857.137620000001</v>
      </c>
      <c r="C38" s="14">
        <v>52915.489430000001</v>
      </c>
      <c r="D38" s="14">
        <v>54435.849289999998</v>
      </c>
      <c r="E38" s="14">
        <v>61137.721530000003</v>
      </c>
      <c r="F38" s="14">
        <v>68363.004249999998</v>
      </c>
      <c r="G38" s="14">
        <v>70821.763519999993</v>
      </c>
      <c r="H38" s="14">
        <v>70097.554400000008</v>
      </c>
      <c r="I38" s="14">
        <v>72545.051329999988</v>
      </c>
      <c r="J38" s="14">
        <v>69374.885699999984</v>
      </c>
      <c r="K38" s="14">
        <v>67113.964220000009</v>
      </c>
      <c r="L38" s="14">
        <v>60843.129830000005</v>
      </c>
      <c r="M38" s="14">
        <v>36990.208199999994</v>
      </c>
      <c r="N38" s="14">
        <v>44295.267850000004</v>
      </c>
      <c r="O38" s="14">
        <v>48876.94</v>
      </c>
      <c r="P38" s="14">
        <v>6439.47</v>
      </c>
      <c r="Q38" s="14">
        <v>6090.36</v>
      </c>
      <c r="R38" s="14">
        <v>5972.78</v>
      </c>
      <c r="S38" s="14">
        <v>8169.76</v>
      </c>
      <c r="T38" s="14">
        <v>7395.48</v>
      </c>
      <c r="U38" s="14">
        <v>8693.58</v>
      </c>
      <c r="V38" s="14">
        <v>7373.29</v>
      </c>
      <c r="W38" s="14">
        <v>2591.36</v>
      </c>
      <c r="X38" s="14">
        <v>2722.09</v>
      </c>
      <c r="Y38" s="14">
        <v>4928</v>
      </c>
      <c r="Z38" s="14">
        <v>3120</v>
      </c>
      <c r="AA38" s="14">
        <v>3352</v>
      </c>
      <c r="AB38" s="14">
        <v>4542</v>
      </c>
      <c r="AC38" s="14">
        <v>3658</v>
      </c>
      <c r="AD38" s="14">
        <v>3718</v>
      </c>
      <c r="AE38" s="14">
        <v>4113</v>
      </c>
      <c r="AF38" s="14">
        <v>8953</v>
      </c>
      <c r="AG38" s="14">
        <v>9981</v>
      </c>
      <c r="AH38" s="14">
        <v>9581</v>
      </c>
      <c r="AI38" s="14">
        <v>8021</v>
      </c>
      <c r="AJ38" s="14">
        <v>8463</v>
      </c>
      <c r="AK38" s="14">
        <v>8936</v>
      </c>
      <c r="AL38" s="14">
        <v>9765</v>
      </c>
      <c r="AM38" s="14">
        <v>9721</v>
      </c>
      <c r="AN38" s="14">
        <v>4123</v>
      </c>
      <c r="AO38" s="14">
        <v>4585</v>
      </c>
      <c r="AP38" s="14">
        <v>3972</v>
      </c>
    </row>
    <row r="39" spans="1:42">
      <c r="A39" s="13" t="s">
        <v>71</v>
      </c>
      <c r="B39" s="14">
        <v>191018.94318217059</v>
      </c>
      <c r="C39" s="14">
        <v>200659.94733029057</v>
      </c>
      <c r="D39" s="14">
        <v>130416.03589257078</v>
      </c>
      <c r="E39" s="14">
        <v>149169.82521748054</v>
      </c>
      <c r="F39" s="14">
        <v>165593.45669746047</v>
      </c>
      <c r="G39" s="14">
        <v>158141.3015342204</v>
      </c>
      <c r="H39" s="14">
        <v>161201.04150384027</v>
      </c>
      <c r="I39" s="14">
        <v>162924.82814108997</v>
      </c>
      <c r="J39" s="14">
        <v>185127.06862673</v>
      </c>
      <c r="K39" s="14">
        <v>166234.07161186999</v>
      </c>
      <c r="L39" s="14">
        <v>183696.49143568004</v>
      </c>
      <c r="M39" s="14">
        <v>240169.05025658</v>
      </c>
      <c r="N39" s="14">
        <v>243820.69746824008</v>
      </c>
      <c r="O39" s="14">
        <v>237757.32</v>
      </c>
      <c r="P39" s="14">
        <v>256905.24</v>
      </c>
      <c r="Q39" s="14">
        <v>255521.14</v>
      </c>
      <c r="R39" s="14">
        <v>243586.68</v>
      </c>
      <c r="S39" s="14">
        <v>228714.06</v>
      </c>
      <c r="T39" s="14">
        <v>217649.78</v>
      </c>
      <c r="U39" s="14">
        <v>204822.55</v>
      </c>
      <c r="V39" s="14">
        <v>199069.48</v>
      </c>
      <c r="W39" s="14">
        <v>193188.37</v>
      </c>
      <c r="X39" s="14">
        <v>186335.68</v>
      </c>
      <c r="Y39" s="14">
        <v>173228</v>
      </c>
      <c r="Z39" s="14">
        <v>175072</v>
      </c>
      <c r="AA39" s="14">
        <v>165981</v>
      </c>
      <c r="AB39" s="14">
        <v>149314</v>
      </c>
      <c r="AC39" s="14">
        <v>144710</v>
      </c>
      <c r="AD39" s="14">
        <v>140038</v>
      </c>
      <c r="AE39" s="14">
        <v>125946</v>
      </c>
      <c r="AF39" s="14">
        <v>115159</v>
      </c>
      <c r="AG39" s="14">
        <v>108207</v>
      </c>
      <c r="AH39" s="14">
        <v>100525</v>
      </c>
      <c r="AI39" s="14">
        <v>93980</v>
      </c>
      <c r="AJ39" s="14">
        <v>87876</v>
      </c>
      <c r="AK39" s="14">
        <v>80302</v>
      </c>
      <c r="AL39" s="14">
        <v>70542</v>
      </c>
      <c r="AM39" s="14">
        <v>64021</v>
      </c>
      <c r="AN39" s="14">
        <v>51488</v>
      </c>
      <c r="AO39" s="14">
        <v>53174</v>
      </c>
      <c r="AP39" s="14">
        <v>52673</v>
      </c>
    </row>
    <row r="40" spans="1:42">
      <c r="A40" s="13" t="s">
        <v>83</v>
      </c>
      <c r="B40" s="14">
        <v>151999.82106000048</v>
      </c>
      <c r="C40" s="14">
        <v>153466.10444999998</v>
      </c>
      <c r="D40" s="14">
        <v>455037.99682000006</v>
      </c>
      <c r="E40" s="14">
        <v>452920.63127000001</v>
      </c>
      <c r="F40" s="14">
        <v>402597.19191000005</v>
      </c>
      <c r="G40" s="14">
        <v>406057.70073999994</v>
      </c>
      <c r="H40" s="14">
        <v>393572.62725000002</v>
      </c>
      <c r="I40" s="14">
        <v>389208.69480999996</v>
      </c>
      <c r="J40" s="14">
        <v>385539.61551999993</v>
      </c>
      <c r="K40" s="14">
        <v>386449.25682000001</v>
      </c>
      <c r="L40" s="14">
        <v>333049.54856000002</v>
      </c>
      <c r="M40" s="14">
        <v>44533.40223</v>
      </c>
      <c r="N40" s="14">
        <v>43072.488879999997</v>
      </c>
      <c r="O40" s="14">
        <v>46948.59</v>
      </c>
      <c r="P40" s="14">
        <v>63599.46</v>
      </c>
      <c r="Q40" s="14">
        <v>61068.72</v>
      </c>
      <c r="R40" s="14">
        <v>60147.61</v>
      </c>
      <c r="S40" s="14">
        <v>68503.17</v>
      </c>
      <c r="T40" s="14">
        <v>69349.31</v>
      </c>
      <c r="U40" s="14">
        <v>64888.53</v>
      </c>
      <c r="V40" s="14">
        <v>59985.69</v>
      </c>
      <c r="W40" s="14">
        <v>61499.07</v>
      </c>
      <c r="X40" s="14">
        <v>38961.1</v>
      </c>
      <c r="Y40" s="14">
        <v>37383</v>
      </c>
      <c r="Z40" s="14">
        <v>35781</v>
      </c>
      <c r="AA40" s="14">
        <v>36108</v>
      </c>
      <c r="AB40" s="14">
        <v>5117</v>
      </c>
      <c r="AC40" s="14">
        <v>4181</v>
      </c>
      <c r="AD40" s="14">
        <v>3916</v>
      </c>
      <c r="AE40" s="14">
        <v>3792</v>
      </c>
      <c r="AF40" s="14">
        <v>3295</v>
      </c>
      <c r="AG40" s="14">
        <v>3802</v>
      </c>
      <c r="AH40" s="14">
        <v>4015</v>
      </c>
      <c r="AI40" s="14">
        <v>4224</v>
      </c>
      <c r="AJ40" s="14">
        <v>2868</v>
      </c>
      <c r="AK40" s="14">
        <v>6407</v>
      </c>
      <c r="AL40" s="14">
        <v>6673</v>
      </c>
      <c r="AM40" s="14">
        <v>7049</v>
      </c>
      <c r="AN40" s="14">
        <v>7487</v>
      </c>
      <c r="AO40" s="14">
        <v>7965</v>
      </c>
      <c r="AP40" s="14">
        <v>8501</v>
      </c>
    </row>
    <row r="41" spans="1:42">
      <c r="A41" s="17" t="s">
        <v>68</v>
      </c>
      <c r="B41" s="16">
        <f t="shared" ref="B41:Z41" si="9">SUM(B37:B40)</f>
        <v>2028490.7446021708</v>
      </c>
      <c r="C41" s="16">
        <f t="shared" si="9"/>
        <v>1298434.0748802905</v>
      </c>
      <c r="D41" s="16">
        <f t="shared" si="9"/>
        <v>1574582.4955325709</v>
      </c>
      <c r="E41" s="16">
        <f t="shared" si="9"/>
        <v>1597559.9763674804</v>
      </c>
      <c r="F41" s="16">
        <f t="shared" si="9"/>
        <v>2062721.5499674603</v>
      </c>
      <c r="G41" s="16">
        <f t="shared" si="9"/>
        <v>1757270.3347342203</v>
      </c>
      <c r="H41" s="16">
        <f t="shared" si="9"/>
        <v>1820386.8291138401</v>
      </c>
      <c r="I41" s="16">
        <f t="shared" si="9"/>
        <v>1815745.97598109</v>
      </c>
      <c r="J41" s="16">
        <f t="shared" si="9"/>
        <v>1519757.2109767299</v>
      </c>
      <c r="K41" s="16">
        <f t="shared" si="9"/>
        <v>1517612.4765718698</v>
      </c>
      <c r="L41" s="16">
        <f t="shared" si="9"/>
        <v>1567533.6928156801</v>
      </c>
      <c r="M41" s="16">
        <f t="shared" si="9"/>
        <v>1026658.9596565799</v>
      </c>
      <c r="N41" s="16">
        <f t="shared" si="9"/>
        <v>1128710.9042082401</v>
      </c>
      <c r="O41" s="16">
        <f t="shared" si="9"/>
        <v>903793.91</v>
      </c>
      <c r="P41" s="16">
        <f t="shared" si="9"/>
        <v>992865.03999999992</v>
      </c>
      <c r="Q41" s="16">
        <f t="shared" si="9"/>
        <v>1007055.8099999999</v>
      </c>
      <c r="R41" s="16">
        <f t="shared" si="9"/>
        <v>697052.51</v>
      </c>
      <c r="S41" s="16">
        <f t="shared" si="9"/>
        <v>720097.61</v>
      </c>
      <c r="T41" s="16">
        <f t="shared" si="9"/>
        <v>781109.12999999989</v>
      </c>
      <c r="U41" s="16">
        <f t="shared" si="9"/>
        <v>791442.81</v>
      </c>
      <c r="V41" s="16">
        <f t="shared" si="9"/>
        <v>571907.73</v>
      </c>
      <c r="W41" s="16">
        <f t="shared" si="9"/>
        <v>538665.34</v>
      </c>
      <c r="X41" s="16">
        <f t="shared" si="9"/>
        <v>470315.44999999995</v>
      </c>
      <c r="Y41" s="16">
        <f t="shared" si="9"/>
        <v>426934</v>
      </c>
      <c r="Z41" s="16">
        <f t="shared" si="9"/>
        <v>398988</v>
      </c>
      <c r="AA41" s="16">
        <f>SUM(AA37:AA40)</f>
        <v>393637</v>
      </c>
      <c r="AB41" s="16">
        <f t="shared" ref="AB41:AO41" si="10">SUM(AB37:AB40)</f>
        <v>321273</v>
      </c>
      <c r="AC41" s="16">
        <f t="shared" si="10"/>
        <v>326245</v>
      </c>
      <c r="AD41" s="16">
        <f t="shared" si="10"/>
        <v>317609</v>
      </c>
      <c r="AE41" s="16">
        <f t="shared" si="10"/>
        <v>322051</v>
      </c>
      <c r="AF41" s="16">
        <f t="shared" si="10"/>
        <v>255331</v>
      </c>
      <c r="AG41" s="16">
        <f t="shared" si="10"/>
        <v>270624</v>
      </c>
      <c r="AH41" s="16">
        <f t="shared" si="10"/>
        <v>276442</v>
      </c>
      <c r="AI41" s="16">
        <f t="shared" si="10"/>
        <v>267106</v>
      </c>
      <c r="AJ41" s="16">
        <f t="shared" si="10"/>
        <v>203140</v>
      </c>
      <c r="AK41" s="16">
        <f t="shared" si="10"/>
        <v>217265</v>
      </c>
      <c r="AL41" s="16">
        <f t="shared" si="10"/>
        <v>227366</v>
      </c>
      <c r="AM41" s="16">
        <f t="shared" si="10"/>
        <v>212251</v>
      </c>
      <c r="AN41" s="16">
        <f t="shared" si="10"/>
        <v>151060</v>
      </c>
      <c r="AO41" s="16">
        <f t="shared" si="10"/>
        <v>165307</v>
      </c>
      <c r="AP41" s="16">
        <f>SUM(AP37:AP40)</f>
        <v>170129</v>
      </c>
    </row>
    <row r="42" spans="1:42">
      <c r="A42" s="18"/>
      <c r="B42" s="18"/>
      <c r="C42" s="18"/>
      <c r="D42" s="18"/>
      <c r="E42" s="18"/>
      <c r="F42" s="18"/>
      <c r="G42" s="18"/>
      <c r="H42" s="18"/>
    </row>
    <row r="43" spans="1:42">
      <c r="A43" s="24" t="s">
        <v>84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</row>
    <row r="44" spans="1:42">
      <c r="A44" s="13" t="s">
        <v>85</v>
      </c>
      <c r="B44" s="14">
        <v>2500000</v>
      </c>
      <c r="C44" s="14">
        <v>2500000</v>
      </c>
      <c r="D44" s="14">
        <v>2500000</v>
      </c>
      <c r="E44" s="14">
        <v>2500000</v>
      </c>
      <c r="F44" s="14">
        <v>2500000</v>
      </c>
      <c r="G44" s="14">
        <v>2500000</v>
      </c>
      <c r="H44" s="14">
        <v>2500000</v>
      </c>
      <c r="I44" s="14">
        <v>2500000</v>
      </c>
      <c r="J44" s="14">
        <v>2500000</v>
      </c>
      <c r="K44" s="14">
        <v>2500000</v>
      </c>
      <c r="L44" s="14">
        <v>2500000</v>
      </c>
      <c r="M44" s="14">
        <v>2500000</v>
      </c>
      <c r="N44" s="14">
        <v>1808639.2545699999</v>
      </c>
      <c r="O44" s="14">
        <v>1808639.25</v>
      </c>
      <c r="P44" s="14">
        <v>1808639.25</v>
      </c>
      <c r="Q44" s="14">
        <v>1808639.25</v>
      </c>
      <c r="R44" s="14">
        <v>1808639.25</v>
      </c>
      <c r="S44" s="14">
        <v>1808639.25</v>
      </c>
      <c r="T44" s="14">
        <v>1808639.25</v>
      </c>
      <c r="U44" s="14">
        <v>1808639.25</v>
      </c>
      <c r="V44" s="14">
        <v>1808639.25</v>
      </c>
      <c r="W44" s="14">
        <v>1808639.25</v>
      </c>
      <c r="X44" s="14">
        <v>1808639</v>
      </c>
      <c r="Y44" s="14">
        <v>1808639</v>
      </c>
      <c r="Z44" s="14">
        <v>1808639</v>
      </c>
      <c r="AA44" s="14">
        <v>1808639</v>
      </c>
      <c r="AB44" s="14">
        <v>909407</v>
      </c>
      <c r="AC44" s="14">
        <v>909407</v>
      </c>
      <c r="AD44" s="14">
        <v>909407</v>
      </c>
      <c r="AE44" s="14">
        <v>909407</v>
      </c>
      <c r="AF44" s="14">
        <v>909407</v>
      </c>
      <c r="AG44" s="14">
        <v>909407</v>
      </c>
      <c r="AH44" s="14">
        <v>909407</v>
      </c>
      <c r="AI44" s="14">
        <v>908639</v>
      </c>
      <c r="AJ44" s="14">
        <v>908639</v>
      </c>
      <c r="AK44" s="14">
        <v>908639</v>
      </c>
      <c r="AL44" s="14">
        <v>908639</v>
      </c>
      <c r="AM44" s="14">
        <v>908639</v>
      </c>
      <c r="AN44" s="14">
        <v>908639</v>
      </c>
      <c r="AO44" s="14">
        <v>908639</v>
      </c>
      <c r="AP44" s="14">
        <v>908639</v>
      </c>
    </row>
    <row r="45" spans="1:42">
      <c r="A45" s="13" t="s">
        <v>86</v>
      </c>
      <c r="B45" s="14">
        <v>88980.819589999985</v>
      </c>
      <c r="C45" s="14">
        <v>89914.14264000002</v>
      </c>
      <c r="D45" s="14">
        <v>84567.090230000016</v>
      </c>
      <c r="E45" s="14">
        <v>152448.22496000002</v>
      </c>
      <c r="F45" s="14">
        <v>146824.28104</v>
      </c>
      <c r="G45" s="14">
        <v>148028.74849999999</v>
      </c>
      <c r="H45" s="14">
        <v>142880.23934999999</v>
      </c>
      <c r="I45" s="14">
        <v>137812.60282</v>
      </c>
      <c r="J45" s="14">
        <v>133213.37675000002</v>
      </c>
      <c r="K45" s="14">
        <v>129768.45095</v>
      </c>
      <c r="L45" s="14">
        <v>126572.45004000001</v>
      </c>
      <c r="M45" s="14">
        <v>122833.21170000001</v>
      </c>
      <c r="N45" s="14">
        <v>119551.95929000001</v>
      </c>
      <c r="O45" s="14">
        <v>116363.25</v>
      </c>
      <c r="P45" s="14">
        <v>113517.77</v>
      </c>
      <c r="Q45" s="14">
        <v>110345.78</v>
      </c>
      <c r="R45" s="14">
        <v>107490.12</v>
      </c>
      <c r="S45" s="14">
        <v>151155.85999999999</v>
      </c>
      <c r="T45" s="14">
        <v>148038.51</v>
      </c>
      <c r="U45" s="14">
        <v>144731.10999999999</v>
      </c>
      <c r="V45" s="14">
        <v>141318.70000000001</v>
      </c>
      <c r="W45" s="14">
        <v>138553.21</v>
      </c>
      <c r="X45" s="14">
        <v>139192.19</v>
      </c>
      <c r="Y45" s="14">
        <v>136222</v>
      </c>
      <c r="Z45" s="14">
        <v>133262</v>
      </c>
      <c r="AA45" s="14">
        <v>128767</v>
      </c>
      <c r="AB45" s="14">
        <v>1022266</v>
      </c>
      <c r="AC45" s="14">
        <v>1021170</v>
      </c>
      <c r="AD45" s="14">
        <v>1020249</v>
      </c>
      <c r="AE45" s="14">
        <v>1019791</v>
      </c>
      <c r="AF45" s="14">
        <v>1019036</v>
      </c>
      <c r="AG45" s="14">
        <v>1019037</v>
      </c>
      <c r="AH45" s="14">
        <v>1039935</v>
      </c>
      <c r="AI45" s="14">
        <v>1039935</v>
      </c>
      <c r="AJ45" s="14">
        <v>1039935</v>
      </c>
      <c r="AK45" s="14">
        <v>1039935</v>
      </c>
      <c r="AL45" s="14">
        <v>1039935</v>
      </c>
      <c r="AM45" s="14">
        <v>1039935</v>
      </c>
      <c r="AN45" s="14">
        <v>1039935</v>
      </c>
      <c r="AO45" s="14">
        <v>1039935</v>
      </c>
      <c r="AP45" s="14">
        <v>1039935</v>
      </c>
    </row>
    <row r="46" spans="1:42">
      <c r="A46" s="13" t="s">
        <v>87</v>
      </c>
      <c r="B46" s="14">
        <v>11474.033329999995</v>
      </c>
      <c r="C46" s="14">
        <v>11514.36757</v>
      </c>
      <c r="D46" s="14">
        <v>11554.701840000002</v>
      </c>
      <c r="E46" s="14">
        <v>11595.036049999997</v>
      </c>
      <c r="F46" s="14">
        <v>11635.370269999996</v>
      </c>
      <c r="G46" s="14">
        <v>11676.550329999998</v>
      </c>
      <c r="H46" s="14">
        <v>11719.417449999999</v>
      </c>
      <c r="I46" s="14">
        <v>11762.284529999997</v>
      </c>
      <c r="J46" s="14">
        <v>11805.151619999997</v>
      </c>
      <c r="K46" s="14">
        <v>11848.077709999998</v>
      </c>
      <c r="L46" s="14">
        <v>11891.62311</v>
      </c>
      <c r="M46" s="14">
        <v>11935.168420000002</v>
      </c>
      <c r="N46" s="14">
        <v>11978.713750000001</v>
      </c>
      <c r="O46" s="14">
        <v>12022.26</v>
      </c>
      <c r="P46" s="14">
        <v>12065.8</v>
      </c>
      <c r="Q46" s="14">
        <v>12109.35</v>
      </c>
      <c r="R46" s="14">
        <v>12152.9</v>
      </c>
      <c r="S46" s="14">
        <v>12197.12</v>
      </c>
      <c r="T46" s="14">
        <v>12243.62</v>
      </c>
      <c r="U46" s="14">
        <v>12290.12</v>
      </c>
      <c r="V46" s="14">
        <v>12336.62</v>
      </c>
      <c r="W46" s="14">
        <v>12383.13</v>
      </c>
      <c r="X46" s="14">
        <v>12429.63</v>
      </c>
      <c r="Y46" s="14">
        <v>12476</v>
      </c>
      <c r="Z46" s="14">
        <v>12523</v>
      </c>
      <c r="AA46" s="14">
        <v>12569</v>
      </c>
      <c r="AB46" s="14">
        <v>12616</v>
      </c>
      <c r="AC46" s="14">
        <v>12662</v>
      </c>
      <c r="AD46" s="14">
        <v>12708</v>
      </c>
      <c r="AE46" s="14">
        <v>12755</v>
      </c>
      <c r="AF46" s="14">
        <v>12802</v>
      </c>
      <c r="AG46" s="14">
        <v>12848</v>
      </c>
      <c r="AH46" s="14">
        <v>12895</v>
      </c>
      <c r="AI46" s="14">
        <v>12941</v>
      </c>
      <c r="AJ46" s="14">
        <v>12988</v>
      </c>
      <c r="AK46" s="14">
        <v>13034</v>
      </c>
      <c r="AL46" s="14">
        <v>13057</v>
      </c>
      <c r="AM46" s="14">
        <v>13127</v>
      </c>
      <c r="AN46" s="14">
        <v>13174</v>
      </c>
      <c r="AO46" s="14">
        <v>13224</v>
      </c>
      <c r="AP46" s="14">
        <v>13275</v>
      </c>
    </row>
    <row r="47" spans="1:42">
      <c r="A47" s="13" t="s">
        <v>88</v>
      </c>
      <c r="B47" s="14">
        <v>2267879.1848162119</v>
      </c>
      <c r="C47" s="14">
        <v>2267879.1848162119</v>
      </c>
      <c r="D47" s="14">
        <v>1780379.4083999998</v>
      </c>
      <c r="E47" s="14">
        <v>1780379.4083999998</v>
      </c>
      <c r="F47" s="14">
        <v>1780379.4083999998</v>
      </c>
      <c r="G47" s="14">
        <v>1780379.4083999998</v>
      </c>
      <c r="H47" s="14">
        <v>1429597.3525999999</v>
      </c>
      <c r="I47" s="14">
        <v>1429597.3525999999</v>
      </c>
      <c r="J47" s="14">
        <v>1429597.3525999999</v>
      </c>
      <c r="K47" s="14">
        <v>1429597.3525999999</v>
      </c>
      <c r="L47" s="14">
        <v>830712.51123000006</v>
      </c>
      <c r="M47" s="14">
        <v>830712.51123000006</v>
      </c>
      <c r="N47" s="14">
        <v>1522073.2566600002</v>
      </c>
      <c r="O47" s="14">
        <v>1522073.26</v>
      </c>
      <c r="P47" s="14">
        <v>1228148.6499999999</v>
      </c>
      <c r="Q47" s="14">
        <v>1228148.6499999999</v>
      </c>
      <c r="R47" s="14">
        <v>1228148.6499999999</v>
      </c>
      <c r="S47" s="14">
        <v>1228148.6499999999</v>
      </c>
      <c r="T47" s="14">
        <v>919116.94</v>
      </c>
      <c r="U47" s="14">
        <v>919116.94</v>
      </c>
      <c r="V47" s="14">
        <v>919116.94</v>
      </c>
      <c r="W47" s="14">
        <v>919116.94</v>
      </c>
      <c r="X47" s="14">
        <v>665820</v>
      </c>
      <c r="Y47" s="14">
        <v>665820</v>
      </c>
      <c r="Z47" s="14">
        <v>665820</v>
      </c>
      <c r="AA47" s="14">
        <v>665821</v>
      </c>
      <c r="AB47" s="14">
        <v>475420</v>
      </c>
      <c r="AC47" s="14">
        <v>475420</v>
      </c>
      <c r="AD47" s="14">
        <v>475420</v>
      </c>
      <c r="AE47" s="14">
        <v>475420</v>
      </c>
      <c r="AF47" s="14">
        <v>357169</v>
      </c>
      <c r="AG47" s="14">
        <v>357169</v>
      </c>
      <c r="AH47" s="14">
        <v>357169</v>
      </c>
      <c r="AI47" s="14">
        <v>357170</v>
      </c>
      <c r="AJ47" s="14">
        <v>294721</v>
      </c>
      <c r="AK47" s="14">
        <v>294721</v>
      </c>
      <c r="AL47" s="14">
        <v>294721</v>
      </c>
      <c r="AM47" s="14">
        <v>294721</v>
      </c>
      <c r="AN47" s="14">
        <v>229536</v>
      </c>
      <c r="AO47" s="14">
        <v>229537</v>
      </c>
      <c r="AP47" s="14">
        <v>229536</v>
      </c>
    </row>
    <row r="48" spans="1:42">
      <c r="A48" s="13" t="s">
        <v>89</v>
      </c>
      <c r="B48" s="14">
        <v>84360.481810119425</v>
      </c>
      <c r="C48" s="14">
        <v>0</v>
      </c>
      <c r="D48" s="14">
        <v>527500.20336914982</v>
      </c>
      <c r="E48" s="14">
        <v>358641.01064573979</v>
      </c>
      <c r="F48" s="14">
        <v>142892.69390275894</v>
      </c>
      <c r="G48" s="14">
        <v>0</v>
      </c>
      <c r="H48" s="14">
        <v>232616.48579853031</v>
      </c>
      <c r="I48" s="14">
        <v>108149.53908377963</v>
      </c>
      <c r="J48" s="14">
        <v>98159.996654139788</v>
      </c>
      <c r="K48" s="14">
        <v>2.3628596663475038E-5</v>
      </c>
      <c r="L48" s="14">
        <v>558127.96144876257</v>
      </c>
      <c r="M48" s="14">
        <v>138837.30299342022</v>
      </c>
      <c r="N48" s="14">
        <v>43105.123677760217</v>
      </c>
      <c r="O48" s="14">
        <v>0</v>
      </c>
      <c r="P48" s="14">
        <v>232246.86</v>
      </c>
      <c r="Q48" s="14">
        <v>156256.07999999999</v>
      </c>
      <c r="R48" s="14">
        <v>69998.14</v>
      </c>
      <c r="S48" s="14">
        <v>0</v>
      </c>
      <c r="T48" s="14">
        <v>226618.76</v>
      </c>
      <c r="U48" s="14">
        <v>141512.17000000001</v>
      </c>
      <c r="V48" s="14">
        <v>52902.69</v>
      </c>
      <c r="W48" s="14">
        <v>0</v>
      </c>
      <c r="X48" s="14">
        <v>216620.65</v>
      </c>
      <c r="Y48" s="14">
        <v>149930</v>
      </c>
      <c r="Z48" s="14">
        <v>42347</v>
      </c>
      <c r="AA48" s="14">
        <v>0</v>
      </c>
      <c r="AB48" s="14">
        <v>156421</v>
      </c>
      <c r="AC48" s="14">
        <v>112903</v>
      </c>
      <c r="AD48" s="14">
        <v>39645</v>
      </c>
      <c r="AE48" s="14">
        <v>1137</v>
      </c>
      <c r="AF48" s="14">
        <v>109733</v>
      </c>
      <c r="AG48" s="14">
        <v>62950</v>
      </c>
      <c r="AH48" s="14">
        <v>21392</v>
      </c>
      <c r="AI48" s="14">
        <v>0</v>
      </c>
      <c r="AJ48" s="14">
        <v>48584</v>
      </c>
      <c r="AK48" s="14">
        <v>35420</v>
      </c>
      <c r="AL48" s="14">
        <v>10949</v>
      </c>
      <c r="AM48" s="14">
        <v>0</v>
      </c>
      <c r="AN48" s="14">
        <v>63731</v>
      </c>
      <c r="AO48" s="14">
        <v>43451</v>
      </c>
      <c r="AP48" s="14">
        <v>12437</v>
      </c>
    </row>
    <row r="49" spans="1:42">
      <c r="A49" s="13" t="s">
        <v>90</v>
      </c>
      <c r="B49" s="14">
        <v>3261.1539799999928</v>
      </c>
      <c r="C49" s="14">
        <v>3261.1539799999928</v>
      </c>
      <c r="D49" s="14">
        <v>3820.8615799999943</v>
      </c>
      <c r="E49" s="14">
        <v>3820.8615799999943</v>
      </c>
      <c r="F49" s="14">
        <v>-30230.295409999999</v>
      </c>
      <c r="G49" s="14">
        <v>-30230.295409999999</v>
      </c>
      <c r="H49" s="14">
        <v>-30230.295409999999</v>
      </c>
      <c r="I49" s="14">
        <v>-30230.295409999999</v>
      </c>
      <c r="J49" s="14">
        <v>-30230.295409999999</v>
      </c>
      <c r="K49" s="14">
        <v>-30230.295409999999</v>
      </c>
      <c r="L49" s="14">
        <v>-30230.295409999999</v>
      </c>
      <c r="M49" s="14">
        <v>-30230.295409999999</v>
      </c>
      <c r="N49" s="14">
        <v>-30230.295409999999</v>
      </c>
      <c r="O49" s="14">
        <v>-30230.3</v>
      </c>
      <c r="P49" s="14">
        <v>-30230.3</v>
      </c>
      <c r="Q49" s="14">
        <v>-30230.3</v>
      </c>
      <c r="R49" s="14">
        <v>-30230.3</v>
      </c>
      <c r="S49" s="14">
        <v>-30230.3</v>
      </c>
      <c r="T49" s="14">
        <v>-30230.3</v>
      </c>
      <c r="U49" s="14">
        <v>-30230.3</v>
      </c>
      <c r="V49" s="14">
        <v>-30230.3</v>
      </c>
      <c r="W49" s="14">
        <v>-30230.3</v>
      </c>
      <c r="X49" s="14">
        <v>-30230</v>
      </c>
      <c r="Y49" s="14">
        <v>-30230</v>
      </c>
      <c r="Z49" s="14">
        <v>-30230</v>
      </c>
      <c r="AA49" s="14">
        <v>-30230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4">
        <v>0</v>
      </c>
      <c r="AI49" s="14">
        <v>0</v>
      </c>
      <c r="AJ49" s="14">
        <v>0</v>
      </c>
      <c r="AK49" s="14">
        <v>0</v>
      </c>
      <c r="AL49" s="14">
        <v>0</v>
      </c>
      <c r="AM49" s="14">
        <v>0</v>
      </c>
      <c r="AN49" s="14">
        <v>0</v>
      </c>
      <c r="AO49" s="14">
        <v>0</v>
      </c>
      <c r="AP49" s="14">
        <v>0</v>
      </c>
    </row>
    <row r="50" spans="1:42">
      <c r="A50" s="13" t="s">
        <v>91</v>
      </c>
      <c r="B50" s="14">
        <v>43585.121485449999</v>
      </c>
      <c r="C50" s="14">
        <v>41169.639665824994</v>
      </c>
      <c r="D50" s="14">
        <v>35415.811600000001</v>
      </c>
      <c r="E50" s="14">
        <v>31469.332610000005</v>
      </c>
      <c r="F50" s="14">
        <v>64468.071482727275</v>
      </c>
      <c r="G50" s="14">
        <v>62530.620212727277</v>
      </c>
      <c r="H50" s="14">
        <v>53984.080682727275</v>
      </c>
      <c r="I50" s="14">
        <v>53691.003452727273</v>
      </c>
      <c r="J50" s="14">
        <v>52143.644862727277</v>
      </c>
      <c r="K50" s="14">
        <v>51420.690652727273</v>
      </c>
      <c r="L50" s="14">
        <v>42446.285742727276</v>
      </c>
      <c r="M50" s="14">
        <v>39223.759682727279</v>
      </c>
      <c r="N50" s="14">
        <v>36908.096652727276</v>
      </c>
      <c r="O50" s="14">
        <v>34911.42</v>
      </c>
      <c r="P50" s="14">
        <v>30467.41</v>
      </c>
      <c r="Q50" s="14">
        <v>29391.58</v>
      </c>
      <c r="R50" s="14">
        <v>28193.48</v>
      </c>
      <c r="S50" s="14">
        <v>27859.64</v>
      </c>
      <c r="T50" s="14">
        <v>27622.91</v>
      </c>
      <c r="U50" s="14">
        <v>27190.46</v>
      </c>
      <c r="V50" s="14">
        <v>26314.44</v>
      </c>
      <c r="W50" s="14">
        <v>26168.69</v>
      </c>
      <c r="X50" s="14">
        <v>25945.03</v>
      </c>
      <c r="Y50" s="14">
        <v>24906</v>
      </c>
      <c r="Z50" s="14">
        <v>23119</v>
      </c>
      <c r="AA50" s="14">
        <v>22989</v>
      </c>
      <c r="AB50" s="14">
        <v>0</v>
      </c>
      <c r="AC50" s="14">
        <v>0</v>
      </c>
      <c r="AD50" s="14">
        <v>0</v>
      </c>
      <c r="AE50" s="14">
        <v>0</v>
      </c>
      <c r="AF50" s="14">
        <v>0</v>
      </c>
      <c r="AG50" s="14">
        <v>0</v>
      </c>
      <c r="AH50" s="14">
        <v>0</v>
      </c>
      <c r="AI50" s="14">
        <v>0</v>
      </c>
      <c r="AJ50" s="14">
        <v>0</v>
      </c>
      <c r="AK50" s="14">
        <v>0</v>
      </c>
      <c r="AL50" s="14">
        <v>0</v>
      </c>
      <c r="AM50" s="14">
        <v>0</v>
      </c>
      <c r="AN50" s="14">
        <v>0</v>
      </c>
      <c r="AO50" s="14">
        <v>0</v>
      </c>
      <c r="AP50" s="14">
        <v>0</v>
      </c>
    </row>
    <row r="51" spans="1:42">
      <c r="A51" s="13" t="s">
        <v>92</v>
      </c>
      <c r="B51" s="14">
        <v>22129.13221</v>
      </c>
      <c r="C51" s="14">
        <v>22129.13221</v>
      </c>
      <c r="D51" s="14">
        <v>0</v>
      </c>
      <c r="E51" s="14">
        <v>0</v>
      </c>
      <c r="F51" s="14">
        <v>0</v>
      </c>
      <c r="G51" s="14">
        <v>69478.136790000004</v>
      </c>
      <c r="H51" s="14">
        <v>0</v>
      </c>
      <c r="I51" s="14">
        <v>0</v>
      </c>
      <c r="J51" s="14">
        <v>41643.092479999999</v>
      </c>
      <c r="K51" s="14">
        <v>41643.092479999999</v>
      </c>
      <c r="L51" s="14">
        <v>0</v>
      </c>
      <c r="M51" s="14">
        <v>0</v>
      </c>
      <c r="N51" s="14">
        <v>70989.787159999993</v>
      </c>
      <c r="O51" s="14">
        <v>70989.789999999994</v>
      </c>
      <c r="P51" s="14">
        <v>0</v>
      </c>
      <c r="Q51" s="14">
        <v>0</v>
      </c>
      <c r="R51" s="14">
        <v>0</v>
      </c>
      <c r="S51" s="14">
        <v>52602.19</v>
      </c>
      <c r="T51" s="14">
        <v>0</v>
      </c>
      <c r="U51" s="14">
        <v>0</v>
      </c>
      <c r="V51" s="14">
        <v>0</v>
      </c>
      <c r="W51" s="14">
        <v>61324.09</v>
      </c>
      <c r="X51" s="14">
        <v>0</v>
      </c>
      <c r="Y51" s="14">
        <v>0</v>
      </c>
      <c r="Z51" s="14">
        <v>0</v>
      </c>
      <c r="AA51" s="14">
        <v>48243</v>
      </c>
      <c r="AB51" s="14">
        <v>0</v>
      </c>
      <c r="AC51" s="14">
        <v>0</v>
      </c>
      <c r="AD51" s="14">
        <v>40331</v>
      </c>
      <c r="AE51" s="14">
        <v>40331</v>
      </c>
      <c r="AF51" s="14">
        <v>0</v>
      </c>
      <c r="AG51" s="14">
        <v>0</v>
      </c>
      <c r="AH51" s="14">
        <v>8298</v>
      </c>
      <c r="AI51" s="14">
        <v>8298</v>
      </c>
      <c r="AJ51" s="14">
        <v>0</v>
      </c>
      <c r="AK51" s="14">
        <v>0</v>
      </c>
      <c r="AL51" s="14">
        <v>8237</v>
      </c>
      <c r="AM51" s="14">
        <v>8237</v>
      </c>
      <c r="AN51" s="14">
        <v>0</v>
      </c>
      <c r="AO51" s="14">
        <v>0</v>
      </c>
      <c r="AP51" s="14">
        <v>9738</v>
      </c>
    </row>
    <row r="52" spans="1:42">
      <c r="A52" s="17" t="s">
        <v>68</v>
      </c>
      <c r="B52" s="16">
        <f t="shared" ref="B52:Z52" si="11">SUM(B44:B51)</f>
        <v>5021669.9272217816</v>
      </c>
      <c r="C52" s="16">
        <f t="shared" si="11"/>
        <v>4935867.6208820371</v>
      </c>
      <c r="D52" s="16">
        <f t="shared" si="11"/>
        <v>4943238.0770191504</v>
      </c>
      <c r="E52" s="16">
        <f t="shared" si="11"/>
        <v>4838353.8742457405</v>
      </c>
      <c r="F52" s="16">
        <f t="shared" si="11"/>
        <v>4615969.5296854861</v>
      </c>
      <c r="G52" s="16">
        <f t="shared" si="11"/>
        <v>4541863.1688227272</v>
      </c>
      <c r="H52" s="16">
        <f t="shared" si="11"/>
        <v>4340567.2804712579</v>
      </c>
      <c r="I52" s="16">
        <f t="shared" si="11"/>
        <v>4210782.4870765069</v>
      </c>
      <c r="J52" s="16">
        <f t="shared" si="11"/>
        <v>4236332.3195568677</v>
      </c>
      <c r="K52" s="16">
        <f t="shared" si="11"/>
        <v>4134047.3690063558</v>
      </c>
      <c r="L52" s="16">
        <f t="shared" si="11"/>
        <v>4039520.5361614898</v>
      </c>
      <c r="M52" s="16">
        <f t="shared" si="11"/>
        <v>3613311.6586161479</v>
      </c>
      <c r="N52" s="16">
        <f t="shared" si="11"/>
        <v>3583015.8963504876</v>
      </c>
      <c r="O52" s="16">
        <f t="shared" si="11"/>
        <v>3534768.93</v>
      </c>
      <c r="P52" s="16">
        <f t="shared" si="11"/>
        <v>3394855.44</v>
      </c>
      <c r="Q52" s="16">
        <f t="shared" si="11"/>
        <v>3314660.3900000006</v>
      </c>
      <c r="R52" s="16">
        <f t="shared" si="11"/>
        <v>3224392.24</v>
      </c>
      <c r="S52" s="16">
        <f t="shared" si="11"/>
        <v>3250372.41</v>
      </c>
      <c r="T52" s="16">
        <f t="shared" si="11"/>
        <v>3112049.6900000004</v>
      </c>
      <c r="U52" s="16">
        <f t="shared" si="11"/>
        <v>3023249.75</v>
      </c>
      <c r="V52" s="16">
        <f t="shared" si="11"/>
        <v>2930398.34</v>
      </c>
      <c r="W52" s="16">
        <f t="shared" si="11"/>
        <v>2935955.01</v>
      </c>
      <c r="X52" s="16">
        <f t="shared" si="11"/>
        <v>2838416.4999999995</v>
      </c>
      <c r="Y52" s="16">
        <f t="shared" si="11"/>
        <v>2767763</v>
      </c>
      <c r="Z52" s="16">
        <f t="shared" si="11"/>
        <v>2655480</v>
      </c>
      <c r="AA52" s="16">
        <f>SUM(AA44:AA51)</f>
        <v>2656798</v>
      </c>
      <c r="AB52" s="16">
        <f t="shared" ref="AB52:AO52" si="12">SUM(AB44:AB51)</f>
        <v>2576130</v>
      </c>
      <c r="AC52" s="16">
        <f t="shared" si="12"/>
        <v>2531562</v>
      </c>
      <c r="AD52" s="16">
        <f t="shared" si="12"/>
        <v>2497760</v>
      </c>
      <c r="AE52" s="16">
        <f t="shared" si="12"/>
        <v>2458841</v>
      </c>
      <c r="AF52" s="16">
        <f t="shared" si="12"/>
        <v>2408147</v>
      </c>
      <c r="AG52" s="16">
        <f t="shared" si="12"/>
        <v>2361411</v>
      </c>
      <c r="AH52" s="16">
        <f t="shared" si="12"/>
        <v>2349096</v>
      </c>
      <c r="AI52" s="16">
        <f t="shared" si="12"/>
        <v>2326983</v>
      </c>
      <c r="AJ52" s="16">
        <f t="shared" si="12"/>
        <v>2304867</v>
      </c>
      <c r="AK52" s="16">
        <f t="shared" si="12"/>
        <v>2291749</v>
      </c>
      <c r="AL52" s="16">
        <f t="shared" si="12"/>
        <v>2275538</v>
      </c>
      <c r="AM52" s="16">
        <f t="shared" si="12"/>
        <v>2264659</v>
      </c>
      <c r="AN52" s="16">
        <f t="shared" si="12"/>
        <v>2255015</v>
      </c>
      <c r="AO52" s="16">
        <f t="shared" si="12"/>
        <v>2234786</v>
      </c>
      <c r="AP52" s="16">
        <f>SUM(AP44:AP51)</f>
        <v>2213560</v>
      </c>
    </row>
    <row r="53" spans="1:42">
      <c r="A53" s="18"/>
      <c r="B53" s="18"/>
      <c r="C53" s="18"/>
      <c r="D53" s="18"/>
      <c r="E53" s="18"/>
      <c r="F53" s="18"/>
      <c r="G53" s="18"/>
      <c r="H53" s="18"/>
    </row>
    <row r="54" spans="1:42">
      <c r="A54" s="55" t="s">
        <v>197</v>
      </c>
    </row>
    <row r="55" spans="1:42"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</row>
    <row r="56" spans="1:42"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</row>
    <row r="57" spans="1:42"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</row>
  </sheetData>
  <pageMargins left="0.78740157499999996" right="0.78740157499999996" top="0.984251969" bottom="0.984251969" header="0.4921259845" footer="0.492125984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9754D"/>
  </sheetPr>
  <dimension ref="A1:AP61"/>
  <sheetViews>
    <sheetView showGridLines="0" zoomScale="85" zoomScaleNormal="85" workbookViewId="0">
      <pane xSplit="1" ySplit="1" topLeftCell="B2" activePane="bottomRight" state="frozen"/>
      <selection pane="topRight"/>
      <selection pane="bottomLeft"/>
      <selection pane="bottomRight" activeCell="B1" sqref="B1"/>
    </sheetView>
  </sheetViews>
  <sheetFormatPr defaultColWidth="10.6328125" defaultRowHeight="14.5"/>
  <cols>
    <col min="1" max="1" width="58.6328125" style="4" customWidth="1"/>
    <col min="2" max="8" width="10.6328125" style="4" customWidth="1"/>
    <col min="9" max="42" width="10.6328125" style="18" customWidth="1"/>
    <col min="43" max="16384" width="10.6328125" style="18"/>
  </cols>
  <sheetData>
    <row r="1" spans="1:42" s="19" customFormat="1" ht="29" customHeight="1">
      <c r="A1" s="1" t="s">
        <v>179</v>
      </c>
      <c r="B1" s="1" t="s">
        <v>192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60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93</v>
      </c>
      <c r="AE1" s="1" t="s">
        <v>28</v>
      </c>
      <c r="AF1" s="1" t="s">
        <v>29</v>
      </c>
      <c r="AG1" s="1" t="s">
        <v>30</v>
      </c>
      <c r="AH1" s="1" t="s">
        <v>94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</row>
    <row r="2" spans="1:42">
      <c r="A2" s="18"/>
      <c r="B2" s="18"/>
      <c r="C2" s="18"/>
      <c r="D2" s="18"/>
      <c r="E2" s="18"/>
      <c r="F2" s="18"/>
      <c r="G2" s="18"/>
      <c r="H2" s="18"/>
    </row>
    <row r="3" spans="1:42">
      <c r="A3" s="10" t="s">
        <v>95</v>
      </c>
      <c r="B3" s="11">
        <v>155102</v>
      </c>
      <c r="C3" s="11">
        <v>188109</v>
      </c>
      <c r="D3" s="11">
        <v>251110</v>
      </c>
      <c r="E3" s="11">
        <v>339384</v>
      </c>
      <c r="F3" s="11">
        <v>264592.90411999932</v>
      </c>
      <c r="G3" s="11">
        <v>237468</v>
      </c>
      <c r="H3" s="11">
        <v>234681.88618999929</v>
      </c>
      <c r="I3" s="11">
        <v>70450.113810000708</v>
      </c>
      <c r="J3" s="11">
        <v>200639.85732305175</v>
      </c>
      <c r="K3" s="11">
        <v>156233.77625750034</v>
      </c>
      <c r="L3" s="11">
        <v>441066.28802999918</v>
      </c>
      <c r="M3" s="11">
        <v>192602.39931999985</v>
      </c>
      <c r="N3" s="11">
        <v>118685.88502</v>
      </c>
      <c r="O3" s="11">
        <v>135089</v>
      </c>
      <c r="P3" s="11">
        <v>159480.36678999991</v>
      </c>
      <c r="Q3" s="11">
        <v>184277.4</v>
      </c>
      <c r="R3" s="11">
        <v>160009</v>
      </c>
      <c r="S3" s="11">
        <v>180528</v>
      </c>
      <c r="T3" s="11">
        <v>180735</v>
      </c>
      <c r="U3" s="11">
        <v>190435</v>
      </c>
      <c r="V3" s="11">
        <v>134846</v>
      </c>
      <c r="W3" s="11">
        <v>115987</v>
      </c>
      <c r="X3" s="11">
        <v>152944</v>
      </c>
      <c r="Y3" s="11">
        <v>213565</v>
      </c>
      <c r="Z3" s="11">
        <v>112720</v>
      </c>
      <c r="AA3" s="11">
        <v>98160</v>
      </c>
      <c r="AB3" s="11">
        <v>108063</v>
      </c>
      <c r="AC3" s="11">
        <v>147554</v>
      </c>
      <c r="AD3" s="11">
        <v>85127</v>
      </c>
      <c r="AE3" s="11">
        <v>90908</v>
      </c>
      <c r="AF3" s="11">
        <v>87543</v>
      </c>
      <c r="AG3" s="11">
        <v>83136</v>
      </c>
      <c r="AH3" s="11">
        <v>40637</v>
      </c>
      <c r="AI3" s="11">
        <v>38547</v>
      </c>
      <c r="AJ3" s="11">
        <v>26769</v>
      </c>
      <c r="AK3" s="11">
        <v>53286</v>
      </c>
      <c r="AL3" s="11">
        <v>20786</v>
      </c>
      <c r="AM3" s="11">
        <v>22071</v>
      </c>
      <c r="AN3" s="11">
        <v>44225</v>
      </c>
      <c r="AO3" s="11">
        <v>65748</v>
      </c>
      <c r="AP3" s="11">
        <v>26029</v>
      </c>
    </row>
    <row r="4" spans="1:42">
      <c r="A4" s="18"/>
      <c r="B4" s="18"/>
      <c r="C4" s="18"/>
      <c r="D4" s="18"/>
      <c r="E4" s="18"/>
      <c r="F4" s="18"/>
      <c r="G4" s="18"/>
      <c r="H4" s="18"/>
    </row>
    <row r="5" spans="1:42">
      <c r="A5" s="24" t="s">
        <v>96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</row>
    <row r="6" spans="1:42">
      <c r="A6" s="13" t="s">
        <v>97</v>
      </c>
      <c r="B6" s="27">
        <v>167693</v>
      </c>
      <c r="C6" s="27">
        <v>171064</v>
      </c>
      <c r="D6" s="27">
        <v>157976</v>
      </c>
      <c r="E6" s="27">
        <v>150430</v>
      </c>
      <c r="F6" s="27">
        <v>147342</v>
      </c>
      <c r="G6" s="14">
        <v>147572</v>
      </c>
      <c r="H6" s="14">
        <v>141531</v>
      </c>
      <c r="I6" s="14">
        <v>138933</v>
      </c>
      <c r="J6" s="14">
        <v>135812</v>
      </c>
      <c r="K6" s="14">
        <v>133255</v>
      </c>
      <c r="L6" s="14">
        <v>131752.58487332801</v>
      </c>
      <c r="M6" s="14">
        <v>124442.45311</v>
      </c>
      <c r="N6" s="14">
        <v>117818.68935999999</v>
      </c>
      <c r="O6" s="14">
        <v>112310</v>
      </c>
      <c r="P6" s="14">
        <v>105518</v>
      </c>
      <c r="Q6" s="14">
        <v>100268</v>
      </c>
      <c r="R6" s="14">
        <v>96038</v>
      </c>
      <c r="S6" s="14">
        <v>92122</v>
      </c>
      <c r="T6" s="14">
        <v>86759.895869999993</v>
      </c>
      <c r="U6" s="14">
        <v>81509.78284</v>
      </c>
      <c r="V6" s="14">
        <v>77521.924239999993</v>
      </c>
      <c r="W6" s="14">
        <v>74396</v>
      </c>
      <c r="X6" s="14">
        <v>70499</v>
      </c>
      <c r="Y6" s="14">
        <v>66609</v>
      </c>
      <c r="Z6" s="14">
        <v>62930</v>
      </c>
      <c r="AA6" s="14">
        <v>60882</v>
      </c>
      <c r="AB6" s="14">
        <v>57760</v>
      </c>
      <c r="AC6" s="14">
        <v>55640</v>
      </c>
      <c r="AD6" s="14">
        <v>53573</v>
      </c>
      <c r="AE6" s="14">
        <v>51604</v>
      </c>
      <c r="AF6" s="14">
        <v>48300</v>
      </c>
      <c r="AG6" s="14">
        <v>44020</v>
      </c>
      <c r="AH6" s="14">
        <v>43644</v>
      </c>
      <c r="AI6" s="14">
        <v>42446</v>
      </c>
      <c r="AJ6" s="14">
        <v>41220</v>
      </c>
      <c r="AK6" s="14">
        <v>39005</v>
      </c>
      <c r="AL6" s="14">
        <v>36065</v>
      </c>
      <c r="AM6" s="14">
        <v>33162</v>
      </c>
      <c r="AN6" s="14">
        <v>31868</v>
      </c>
      <c r="AO6" s="14">
        <v>30384</v>
      </c>
      <c r="AP6" s="14">
        <v>28913</v>
      </c>
    </row>
    <row r="7" spans="1:42">
      <c r="A7" s="13" t="s">
        <v>98</v>
      </c>
      <c r="B7" s="27">
        <v>-933</v>
      </c>
      <c r="C7" s="27">
        <v>5470</v>
      </c>
      <c r="D7" s="27">
        <v>5224</v>
      </c>
      <c r="E7" s="27">
        <v>5666</v>
      </c>
      <c r="F7" s="27">
        <v>-1247</v>
      </c>
      <c r="G7" s="14">
        <v>5107</v>
      </c>
      <c r="H7" s="14">
        <v>4974</v>
      </c>
      <c r="I7" s="14">
        <v>4533</v>
      </c>
      <c r="J7" s="14">
        <v>3476</v>
      </c>
      <c r="K7" s="14">
        <v>3224</v>
      </c>
      <c r="L7" s="14">
        <v>3766</v>
      </c>
      <c r="M7" s="14">
        <v>3319</v>
      </c>
      <c r="N7" s="14">
        <v>3130</v>
      </c>
      <c r="O7" s="14">
        <v>3186</v>
      </c>
      <c r="P7" s="14">
        <v>3186</v>
      </c>
      <c r="Q7" s="14">
        <v>2872</v>
      </c>
      <c r="R7" s="14">
        <v>3271</v>
      </c>
      <c r="S7" s="14">
        <v>3129</v>
      </c>
      <c r="T7" s="14">
        <v>3317</v>
      </c>
      <c r="U7" s="14">
        <v>3424</v>
      </c>
      <c r="V7" s="14">
        <v>2768</v>
      </c>
      <c r="W7" s="14">
        <v>-1181</v>
      </c>
      <c r="X7" s="14">
        <v>2969</v>
      </c>
      <c r="Y7" s="14">
        <v>2962</v>
      </c>
      <c r="Z7" s="14">
        <v>3234</v>
      </c>
      <c r="AA7" s="14">
        <v>996</v>
      </c>
      <c r="AB7" s="14">
        <v>1096</v>
      </c>
      <c r="AC7" s="14">
        <v>922</v>
      </c>
      <c r="AD7" s="14">
        <v>457</v>
      </c>
      <c r="AE7" s="14">
        <v>754</v>
      </c>
      <c r="AF7" s="14">
        <v>0</v>
      </c>
      <c r="AG7" s="14">
        <v>0</v>
      </c>
      <c r="AH7" s="14">
        <v>0</v>
      </c>
      <c r="AI7" s="14">
        <v>0</v>
      </c>
      <c r="AJ7" s="14">
        <v>0</v>
      </c>
      <c r="AK7" s="14">
        <v>0</v>
      </c>
      <c r="AL7" s="14">
        <v>0</v>
      </c>
      <c r="AM7" s="14">
        <v>0</v>
      </c>
      <c r="AN7" s="14">
        <v>0</v>
      </c>
      <c r="AO7" s="14">
        <v>0</v>
      </c>
      <c r="AP7" s="14">
        <v>0</v>
      </c>
    </row>
    <row r="8" spans="1:42">
      <c r="A8" s="13" t="s">
        <v>99</v>
      </c>
      <c r="B8" s="27">
        <v>755</v>
      </c>
      <c r="C8" s="27">
        <v>734</v>
      </c>
      <c r="D8" s="27">
        <v>715</v>
      </c>
      <c r="E8" s="27">
        <v>694</v>
      </c>
      <c r="F8" s="27">
        <v>676</v>
      </c>
      <c r="G8" s="14">
        <v>657</v>
      </c>
      <c r="H8" s="14">
        <v>1260</v>
      </c>
      <c r="I8" s="14">
        <v>1226</v>
      </c>
      <c r="J8" s="14">
        <v>1192</v>
      </c>
      <c r="K8" s="14">
        <v>-4097</v>
      </c>
      <c r="L8" s="14">
        <v>8043</v>
      </c>
      <c r="M8" s="14">
        <v>905</v>
      </c>
      <c r="N8" s="14">
        <v>883</v>
      </c>
      <c r="O8" s="14">
        <v>-15294</v>
      </c>
      <c r="P8" s="14">
        <v>1425</v>
      </c>
      <c r="Q8" s="14">
        <v>1386</v>
      </c>
      <c r="R8" s="14">
        <v>1348</v>
      </c>
      <c r="S8" s="14">
        <v>-5000</v>
      </c>
      <c r="T8" s="14">
        <v>2550</v>
      </c>
      <c r="U8" s="14">
        <v>2427</v>
      </c>
      <c r="V8" s="14">
        <v>2310</v>
      </c>
      <c r="W8" s="14">
        <v>8989</v>
      </c>
      <c r="X8" s="14">
        <v>1605</v>
      </c>
      <c r="Y8" s="14">
        <v>1535</v>
      </c>
      <c r="Z8" s="14">
        <v>1467</v>
      </c>
      <c r="AA8" s="14">
        <v>1402</v>
      </c>
      <c r="AB8" s="14">
        <v>0</v>
      </c>
      <c r="AC8" s="14">
        <v>0</v>
      </c>
      <c r="AD8" s="14">
        <v>0</v>
      </c>
      <c r="AE8" s="14">
        <v>0</v>
      </c>
      <c r="AF8" s="14">
        <v>0</v>
      </c>
      <c r="AG8" s="14">
        <v>0</v>
      </c>
      <c r="AH8" s="14">
        <v>0</v>
      </c>
      <c r="AI8" s="14">
        <v>0</v>
      </c>
      <c r="AJ8" s="14">
        <v>0</v>
      </c>
      <c r="AK8" s="14">
        <v>0</v>
      </c>
      <c r="AL8" s="14">
        <v>0</v>
      </c>
      <c r="AM8" s="14">
        <v>0</v>
      </c>
      <c r="AN8" s="14">
        <v>0</v>
      </c>
      <c r="AO8" s="14">
        <v>0</v>
      </c>
      <c r="AP8" s="14">
        <v>0</v>
      </c>
    </row>
    <row r="9" spans="1:42">
      <c r="A9" s="13" t="s">
        <v>100</v>
      </c>
      <c r="B9" s="27">
        <v>6621</v>
      </c>
      <c r="C9" s="27">
        <v>12427</v>
      </c>
      <c r="D9" s="27">
        <v>2531</v>
      </c>
      <c r="E9" s="27">
        <v>872</v>
      </c>
      <c r="F9" s="27">
        <v>8035</v>
      </c>
      <c r="G9" s="14">
        <v>693</v>
      </c>
      <c r="H9" s="14">
        <v>1662</v>
      </c>
      <c r="I9" s="14">
        <v>233</v>
      </c>
      <c r="J9" s="14">
        <v>992</v>
      </c>
      <c r="K9" s="14">
        <v>7881</v>
      </c>
      <c r="L9" s="14">
        <v>13680</v>
      </c>
      <c r="M9" s="14">
        <v>-3019</v>
      </c>
      <c r="N9" s="14">
        <v>5932</v>
      </c>
      <c r="O9" s="14">
        <v>4894</v>
      </c>
      <c r="P9" s="14">
        <v>2751</v>
      </c>
      <c r="Q9" s="14">
        <v>2734</v>
      </c>
      <c r="R9" s="14">
        <v>1787</v>
      </c>
      <c r="S9" s="14">
        <v>1953</v>
      </c>
      <c r="T9" s="14">
        <v>1970</v>
      </c>
      <c r="U9" s="14">
        <v>2257</v>
      </c>
      <c r="V9" s="14">
        <v>429</v>
      </c>
      <c r="W9" s="14">
        <v>5830</v>
      </c>
      <c r="X9" s="14">
        <v>5577</v>
      </c>
      <c r="Y9" s="14">
        <v>619</v>
      </c>
      <c r="Z9" s="14">
        <v>163</v>
      </c>
      <c r="AA9" s="14">
        <v>1719</v>
      </c>
      <c r="AB9" s="14">
        <v>1328</v>
      </c>
      <c r="AC9" s="14">
        <v>1581</v>
      </c>
      <c r="AD9" s="14">
        <v>100</v>
      </c>
      <c r="AE9" s="14">
        <v>-1518</v>
      </c>
      <c r="AF9" s="14">
        <v>259</v>
      </c>
      <c r="AG9" s="14">
        <v>-712</v>
      </c>
      <c r="AH9" s="14">
        <v>1137</v>
      </c>
      <c r="AI9" s="14">
        <v>5227</v>
      </c>
      <c r="AJ9" s="14">
        <v>2723</v>
      </c>
      <c r="AK9" s="14">
        <v>1079</v>
      </c>
      <c r="AL9" s="14">
        <v>859</v>
      </c>
      <c r="AM9" s="14">
        <v>5203</v>
      </c>
      <c r="AN9" s="14">
        <v>696</v>
      </c>
      <c r="AO9" s="14">
        <v>746</v>
      </c>
      <c r="AP9" s="14">
        <v>249</v>
      </c>
    </row>
    <row r="10" spans="1:42">
      <c r="A10" s="28" t="s">
        <v>101</v>
      </c>
      <c r="B10" s="27">
        <v>8352</v>
      </c>
      <c r="C10" s="27">
        <v>14406</v>
      </c>
      <c r="D10" s="27">
        <v>-93487</v>
      </c>
      <c r="E10" s="27">
        <v>58267.616309999998</v>
      </c>
      <c r="F10" s="29">
        <v>62843.187120000002</v>
      </c>
      <c r="G10" s="27">
        <v>83076</v>
      </c>
      <c r="H10" s="14">
        <v>3243</v>
      </c>
      <c r="I10" s="14">
        <v>2976</v>
      </c>
      <c r="J10" s="14">
        <v>3084</v>
      </c>
      <c r="K10" s="14">
        <v>14291</v>
      </c>
      <c r="L10" s="14">
        <v>-4201</v>
      </c>
      <c r="M10" s="14">
        <v>-4026</v>
      </c>
      <c r="N10" s="14">
        <v>-2172</v>
      </c>
      <c r="O10" s="14">
        <v>52844</v>
      </c>
      <c r="P10" s="14">
        <v>-572</v>
      </c>
      <c r="Q10" s="14">
        <v>-3703</v>
      </c>
      <c r="R10" s="14">
        <v>598</v>
      </c>
      <c r="S10" s="14">
        <v>-78</v>
      </c>
      <c r="T10" s="14">
        <v>-1157</v>
      </c>
      <c r="U10" s="14">
        <v>-1511</v>
      </c>
      <c r="V10" s="14">
        <v>10534</v>
      </c>
      <c r="W10" s="14">
        <v>2583</v>
      </c>
      <c r="X10" s="14">
        <v>1344</v>
      </c>
      <c r="Y10" s="14">
        <v>2587</v>
      </c>
      <c r="Z10" s="14">
        <v>153</v>
      </c>
      <c r="AA10" s="14">
        <v>-1726</v>
      </c>
      <c r="AB10" s="14">
        <v>262</v>
      </c>
      <c r="AC10" s="14">
        <v>-559</v>
      </c>
      <c r="AD10" s="14">
        <v>-1601</v>
      </c>
      <c r="AE10" s="14">
        <v>-5669</v>
      </c>
      <c r="AF10" s="14">
        <v>-845</v>
      </c>
      <c r="AG10" s="14">
        <v>1376</v>
      </c>
      <c r="AH10" s="14">
        <v>1691</v>
      </c>
      <c r="AI10" s="14">
        <v>524</v>
      </c>
      <c r="AJ10" s="14">
        <v>114</v>
      </c>
      <c r="AK10" s="14">
        <v>997</v>
      </c>
      <c r="AL10" s="14">
        <v>1218</v>
      </c>
      <c r="AM10" s="14">
        <v>6575</v>
      </c>
      <c r="AN10" s="14">
        <v>590</v>
      </c>
      <c r="AO10" s="14">
        <v>1311</v>
      </c>
      <c r="AP10" s="14">
        <v>-739</v>
      </c>
    </row>
    <row r="11" spans="1:42">
      <c r="A11" s="13" t="s">
        <v>102</v>
      </c>
      <c r="B11" s="27">
        <v>6320</v>
      </c>
      <c r="C11" s="27">
        <v>-1122</v>
      </c>
      <c r="D11" s="27">
        <v>286</v>
      </c>
      <c r="E11" s="27">
        <v>2753</v>
      </c>
      <c r="F11" s="27">
        <v>2501</v>
      </c>
      <c r="G11" s="14">
        <v>-8242</v>
      </c>
      <c r="H11" s="14">
        <v>2732</v>
      </c>
      <c r="I11" s="14">
        <v>-2610</v>
      </c>
      <c r="J11" s="14">
        <v>23200</v>
      </c>
      <c r="K11" s="14">
        <v>-432</v>
      </c>
      <c r="L11" s="14">
        <v>68</v>
      </c>
      <c r="M11" s="14">
        <v>1222</v>
      </c>
      <c r="N11" s="14">
        <v>-1443</v>
      </c>
      <c r="O11" s="14">
        <v>-1644</v>
      </c>
      <c r="P11" s="14">
        <v>-1105</v>
      </c>
      <c r="Q11" s="14">
        <v>576</v>
      </c>
      <c r="R11" s="14">
        <v>-507</v>
      </c>
      <c r="S11" s="14">
        <v>1704</v>
      </c>
      <c r="T11" s="14">
        <v>-92</v>
      </c>
      <c r="U11" s="14">
        <v>958</v>
      </c>
      <c r="V11" s="14">
        <v>1086</v>
      </c>
      <c r="W11" s="14">
        <v>-7362</v>
      </c>
      <c r="X11" s="14">
        <v>-1198</v>
      </c>
      <c r="Y11" s="14">
        <v>-1991</v>
      </c>
      <c r="Z11" s="14">
        <v>-3596</v>
      </c>
      <c r="AA11" s="14">
        <v>-9361</v>
      </c>
      <c r="AB11" s="14">
        <v>-4354</v>
      </c>
      <c r="AC11" s="14">
        <v>1870</v>
      </c>
      <c r="AD11" s="14">
        <v>-261</v>
      </c>
      <c r="AE11" s="14">
        <v>5234</v>
      </c>
      <c r="AF11" s="14">
        <v>2441</v>
      </c>
      <c r="AG11" s="14">
        <v>4861</v>
      </c>
      <c r="AH11" s="14">
        <v>-2298</v>
      </c>
      <c r="AI11" s="14">
        <v>5854</v>
      </c>
      <c r="AJ11" s="14">
        <v>-237</v>
      </c>
      <c r="AK11" s="14">
        <v>6453</v>
      </c>
      <c r="AL11" s="14">
        <v>3197</v>
      </c>
      <c r="AM11" s="14">
        <v>2681</v>
      </c>
      <c r="AN11" s="14">
        <v>1551</v>
      </c>
      <c r="AO11" s="14">
        <v>578</v>
      </c>
      <c r="AP11" s="14">
        <v>1098</v>
      </c>
    </row>
    <row r="12" spans="1:42">
      <c r="A12" s="13" t="s">
        <v>103</v>
      </c>
      <c r="B12" s="27">
        <v>2858</v>
      </c>
      <c r="C12" s="27">
        <v>3871</v>
      </c>
      <c r="D12" s="27">
        <v>1206</v>
      </c>
      <c r="E12" s="27">
        <v>1885</v>
      </c>
      <c r="F12" s="27">
        <v>770</v>
      </c>
      <c r="G12" s="14">
        <v>9646</v>
      </c>
      <c r="H12" s="14">
        <v>1739</v>
      </c>
      <c r="I12" s="14">
        <v>-85</v>
      </c>
      <c r="J12" s="14">
        <v>180</v>
      </c>
      <c r="K12" s="14">
        <v>1773</v>
      </c>
      <c r="L12" s="14">
        <v>-1079</v>
      </c>
      <c r="M12" s="14">
        <v>170</v>
      </c>
      <c r="N12" s="14">
        <v>794</v>
      </c>
      <c r="O12" s="14">
        <v>-635</v>
      </c>
      <c r="P12" s="14">
        <v>268</v>
      </c>
      <c r="Q12" s="14">
        <v>-2013</v>
      </c>
      <c r="R12" s="14">
        <v>-2359</v>
      </c>
      <c r="S12" s="14">
        <v>588</v>
      </c>
      <c r="T12" s="14">
        <v>924</v>
      </c>
      <c r="U12" s="14">
        <v>-738</v>
      </c>
      <c r="V12" s="14">
        <v>1540</v>
      </c>
      <c r="W12" s="14">
        <v>-691</v>
      </c>
      <c r="X12" s="14">
        <v>-665</v>
      </c>
      <c r="Y12" s="14">
        <v>201</v>
      </c>
      <c r="Z12" s="14">
        <v>651</v>
      </c>
      <c r="AA12" s="14">
        <v>4813</v>
      </c>
      <c r="AB12" s="14">
        <v>154</v>
      </c>
      <c r="AC12" s="14">
        <v>605</v>
      </c>
      <c r="AD12" s="14">
        <v>-128</v>
      </c>
      <c r="AE12" s="14">
        <v>-1225</v>
      </c>
      <c r="AF12" s="14">
        <v>-1502</v>
      </c>
      <c r="AG12" s="14">
        <v>1327</v>
      </c>
      <c r="AH12" s="14">
        <v>-587</v>
      </c>
      <c r="AI12" s="14">
        <v>200</v>
      </c>
      <c r="AJ12" s="14">
        <v>-469</v>
      </c>
      <c r="AK12" s="14">
        <v>-258</v>
      </c>
      <c r="AL12" s="14">
        <v>-519</v>
      </c>
      <c r="AM12" s="14">
        <v>3713</v>
      </c>
      <c r="AN12" s="14">
        <v>928</v>
      </c>
      <c r="AO12" s="14">
        <v>-30</v>
      </c>
      <c r="AP12" s="14">
        <v>1003</v>
      </c>
    </row>
    <row r="13" spans="1:42">
      <c r="A13" s="13" t="s">
        <v>104</v>
      </c>
      <c r="B13" s="27">
        <v>-4553</v>
      </c>
      <c r="C13" s="27">
        <v>8072</v>
      </c>
      <c r="D13" s="27">
        <v>-4392</v>
      </c>
      <c r="E13" s="27">
        <v>5068</v>
      </c>
      <c r="F13" s="27">
        <v>-8853</v>
      </c>
      <c r="G13" s="14">
        <v>4173</v>
      </c>
      <c r="H13" s="14">
        <v>-715</v>
      </c>
      <c r="I13" s="14">
        <v>0</v>
      </c>
      <c r="J13" s="14">
        <v>-1198</v>
      </c>
      <c r="K13" s="14">
        <v>-1</v>
      </c>
      <c r="L13" s="14">
        <v>-2964</v>
      </c>
      <c r="M13" s="14">
        <v>0</v>
      </c>
      <c r="N13" s="14">
        <v>-3540</v>
      </c>
      <c r="O13" s="14">
        <v>2784</v>
      </c>
      <c r="P13" s="14">
        <v>0</v>
      </c>
      <c r="Q13" s="14">
        <v>-636</v>
      </c>
      <c r="R13" s="14">
        <v>-592</v>
      </c>
      <c r="S13" s="14">
        <v>1529</v>
      </c>
      <c r="T13" s="14">
        <v>-1787</v>
      </c>
      <c r="U13" s="14">
        <v>-462</v>
      </c>
      <c r="V13" s="14">
        <v>-91</v>
      </c>
      <c r="W13" s="14">
        <v>1675</v>
      </c>
      <c r="X13" s="14">
        <v>-5756</v>
      </c>
      <c r="Y13" s="14">
        <v>4818</v>
      </c>
      <c r="Z13" s="14">
        <v>0</v>
      </c>
      <c r="AA13" s="14">
        <v>-1559</v>
      </c>
      <c r="AB13" s="14">
        <v>1457</v>
      </c>
      <c r="AC13" s="14">
        <v>-981</v>
      </c>
      <c r="AD13" s="14">
        <v>-332</v>
      </c>
      <c r="AE13" s="14">
        <v>570</v>
      </c>
      <c r="AF13" s="14">
        <v>0</v>
      </c>
      <c r="AG13" s="14">
        <v>3081</v>
      </c>
      <c r="AH13" s="14">
        <v>0</v>
      </c>
      <c r="AI13" s="14">
        <v>0</v>
      </c>
      <c r="AJ13" s="14">
        <v>0</v>
      </c>
      <c r="AK13" s="14">
        <v>0</v>
      </c>
      <c r="AL13" s="14">
        <v>0</v>
      </c>
      <c r="AM13" s="14">
        <v>0</v>
      </c>
      <c r="AN13" s="14">
        <v>0</v>
      </c>
      <c r="AO13" s="14">
        <v>0</v>
      </c>
      <c r="AP13" s="14">
        <v>0</v>
      </c>
    </row>
    <row r="14" spans="1:42">
      <c r="A14" s="13" t="s">
        <v>105</v>
      </c>
      <c r="B14" s="27">
        <v>51241</v>
      </c>
      <c r="C14" s="27">
        <v>29658</v>
      </c>
      <c r="D14" s="27">
        <v>25003</v>
      </c>
      <c r="E14" s="27">
        <v>17686</v>
      </c>
      <c r="F14" s="27">
        <v>13832</v>
      </c>
      <c r="G14" s="14">
        <v>14004</v>
      </c>
      <c r="H14" s="14">
        <v>15205</v>
      </c>
      <c r="I14" s="14">
        <v>17829</v>
      </c>
      <c r="J14" s="14">
        <v>12477</v>
      </c>
      <c r="K14" s="14">
        <v>15673</v>
      </c>
      <c r="L14" s="14">
        <v>20019</v>
      </c>
      <c r="M14" s="14">
        <v>16264</v>
      </c>
      <c r="N14" s="14">
        <v>14790</v>
      </c>
      <c r="O14" s="14">
        <v>14082</v>
      </c>
      <c r="P14" s="14">
        <v>16107</v>
      </c>
      <c r="Q14" s="14">
        <v>15382</v>
      </c>
      <c r="R14" s="14">
        <v>11128</v>
      </c>
      <c r="S14" s="14">
        <v>13653</v>
      </c>
      <c r="T14" s="14">
        <v>18515</v>
      </c>
      <c r="U14" s="14">
        <v>19016</v>
      </c>
      <c r="V14" s="14">
        <v>13050</v>
      </c>
      <c r="W14" s="14">
        <v>12126</v>
      </c>
      <c r="X14" s="14">
        <v>11394</v>
      </c>
      <c r="Y14" s="14">
        <v>9224</v>
      </c>
      <c r="Z14" s="14">
        <v>9279</v>
      </c>
      <c r="AA14" s="14">
        <v>8909</v>
      </c>
      <c r="AB14" s="14">
        <v>7990</v>
      </c>
      <c r="AC14" s="14">
        <v>7609</v>
      </c>
      <c r="AD14" s="14">
        <v>7577</v>
      </c>
      <c r="AE14" s="14">
        <v>5602</v>
      </c>
      <c r="AF14" s="14">
        <v>5670</v>
      </c>
      <c r="AG14" s="14">
        <v>6065</v>
      </c>
      <c r="AH14" s="14">
        <v>6300</v>
      </c>
      <c r="AI14" s="14">
        <v>4383</v>
      </c>
      <c r="AJ14" s="14">
        <v>4154</v>
      </c>
      <c r="AK14" s="14">
        <v>4319</v>
      </c>
      <c r="AL14" s="14">
        <v>4470</v>
      </c>
      <c r="AM14" s="14">
        <v>4314</v>
      </c>
      <c r="AN14" s="14">
        <v>3817</v>
      </c>
      <c r="AO14" s="14">
        <v>3746</v>
      </c>
      <c r="AP14" s="14">
        <v>4287</v>
      </c>
    </row>
    <row r="15" spans="1:42">
      <c r="A15" s="13" t="s">
        <v>106</v>
      </c>
      <c r="B15" s="27">
        <v>1080</v>
      </c>
      <c r="C15" s="27">
        <v>968</v>
      </c>
      <c r="D15" s="27">
        <v>965</v>
      </c>
      <c r="E15" s="27">
        <v>1127</v>
      </c>
      <c r="F15" s="27">
        <v>1261</v>
      </c>
      <c r="G15" s="14">
        <v>1296</v>
      </c>
      <c r="H15" s="14">
        <v>1575</v>
      </c>
      <c r="I15" s="14">
        <v>991</v>
      </c>
      <c r="J15" s="14">
        <v>714</v>
      </c>
      <c r="K15" s="14">
        <v>728</v>
      </c>
      <c r="L15" s="14">
        <v>646</v>
      </c>
      <c r="M15" s="14">
        <v>736</v>
      </c>
      <c r="N15" s="14">
        <v>608</v>
      </c>
      <c r="O15" s="14">
        <v>495</v>
      </c>
      <c r="P15" s="14">
        <v>513</v>
      </c>
      <c r="Q15" s="14">
        <v>542</v>
      </c>
      <c r="R15" s="14">
        <v>-3938</v>
      </c>
      <c r="S15" s="14">
        <v>65</v>
      </c>
      <c r="T15" s="14">
        <v>63</v>
      </c>
      <c r="U15" s="14">
        <v>60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4">
        <v>0</v>
      </c>
      <c r="AI15" s="14">
        <v>0</v>
      </c>
      <c r="AJ15" s="14">
        <v>0</v>
      </c>
      <c r="AK15" s="14">
        <v>0</v>
      </c>
      <c r="AL15" s="14">
        <v>0</v>
      </c>
      <c r="AM15" s="14">
        <v>0</v>
      </c>
      <c r="AN15" s="14">
        <v>0</v>
      </c>
      <c r="AO15" s="14">
        <v>0</v>
      </c>
      <c r="AP15" s="14">
        <v>0</v>
      </c>
    </row>
    <row r="16" spans="1:42">
      <c r="A16" s="13" t="s">
        <v>107</v>
      </c>
      <c r="B16" s="27">
        <v>-30</v>
      </c>
      <c r="C16" s="27">
        <v>-1694</v>
      </c>
      <c r="D16" s="27">
        <v>-179</v>
      </c>
      <c r="E16" s="27">
        <v>1486</v>
      </c>
      <c r="F16" s="27">
        <v>1515</v>
      </c>
      <c r="G16" s="14">
        <v>6840</v>
      </c>
      <c r="H16" s="14">
        <v>1027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0</v>
      </c>
      <c r="AJ16" s="14">
        <v>0</v>
      </c>
      <c r="AK16" s="14">
        <v>0</v>
      </c>
      <c r="AL16" s="14">
        <v>0</v>
      </c>
      <c r="AM16" s="14">
        <v>0</v>
      </c>
      <c r="AN16" s="14">
        <v>0</v>
      </c>
      <c r="AO16" s="14">
        <v>0</v>
      </c>
      <c r="AP16" s="14">
        <v>0</v>
      </c>
    </row>
    <row r="17" spans="1:42">
      <c r="A17" s="13" t="s">
        <v>108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14">
        <v>0</v>
      </c>
      <c r="H17" s="14">
        <v>0</v>
      </c>
      <c r="I17" s="14"/>
      <c r="J17" s="14">
        <v>0</v>
      </c>
      <c r="K17" s="14">
        <v>2407</v>
      </c>
      <c r="L17" s="14">
        <v>-359035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0</v>
      </c>
      <c r="AJ17" s="14">
        <v>0</v>
      </c>
      <c r="AK17" s="14">
        <v>0</v>
      </c>
      <c r="AL17" s="14">
        <v>0</v>
      </c>
      <c r="AM17" s="14">
        <v>0</v>
      </c>
      <c r="AN17" s="14">
        <v>0</v>
      </c>
      <c r="AO17" s="14">
        <v>0</v>
      </c>
      <c r="AP17" s="14">
        <v>0</v>
      </c>
    </row>
    <row r="18" spans="1:42">
      <c r="A18" s="13" t="s">
        <v>109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14">
        <v>0</v>
      </c>
      <c r="H18" s="14">
        <v>29</v>
      </c>
      <c r="I18" s="14">
        <v>-29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0</v>
      </c>
      <c r="AK18" s="14">
        <v>0</v>
      </c>
      <c r="AL18" s="14">
        <v>0</v>
      </c>
      <c r="AM18" s="14">
        <v>0</v>
      </c>
      <c r="AN18" s="14">
        <v>0</v>
      </c>
      <c r="AO18" s="14">
        <v>0</v>
      </c>
      <c r="AP18" s="14">
        <v>0</v>
      </c>
    </row>
    <row r="19" spans="1:42">
      <c r="A19" s="13" t="s">
        <v>110</v>
      </c>
      <c r="B19" s="27">
        <v>-577</v>
      </c>
      <c r="C19" s="27">
        <v>-767</v>
      </c>
      <c r="D19" s="27">
        <v>796</v>
      </c>
      <c r="E19" s="27">
        <v>-4546</v>
      </c>
      <c r="F19" s="27">
        <v>-1873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0</v>
      </c>
      <c r="AJ19" s="14">
        <v>0</v>
      </c>
      <c r="AK19" s="14">
        <v>0</v>
      </c>
      <c r="AL19" s="14">
        <v>0</v>
      </c>
      <c r="AM19" s="14">
        <v>0</v>
      </c>
      <c r="AN19" s="14">
        <v>0</v>
      </c>
      <c r="AO19" s="14">
        <v>0</v>
      </c>
      <c r="AP19" s="14">
        <v>0</v>
      </c>
    </row>
    <row r="20" spans="1:42">
      <c r="A20" s="17" t="s">
        <v>68</v>
      </c>
      <c r="B20" s="16">
        <f t="shared" ref="B20:G20" si="0">SUM(B6:B19)+B3</f>
        <v>393929</v>
      </c>
      <c r="C20" s="16">
        <f t="shared" si="0"/>
        <v>431196</v>
      </c>
      <c r="D20" s="16">
        <f t="shared" si="0"/>
        <v>347754</v>
      </c>
      <c r="E20" s="16">
        <f t="shared" si="0"/>
        <v>580772.61630999995</v>
      </c>
      <c r="F20" s="16">
        <f t="shared" si="0"/>
        <v>491395.09123999934</v>
      </c>
      <c r="G20" s="16">
        <f t="shared" si="0"/>
        <v>502290</v>
      </c>
      <c r="H20" s="16">
        <f t="shared" ref="H20:AP20" si="1">SUM(H6:H19)+H3</f>
        <v>408943.88618999929</v>
      </c>
      <c r="I20" s="16">
        <f t="shared" si="1"/>
        <v>234447.11381000071</v>
      </c>
      <c r="J20" s="16">
        <f t="shared" si="1"/>
        <v>380568.85732305178</v>
      </c>
      <c r="K20" s="16">
        <f t="shared" si="1"/>
        <v>330935.77625750034</v>
      </c>
      <c r="L20" s="16">
        <f t="shared" si="1"/>
        <v>251761.8729033272</v>
      </c>
      <c r="M20" s="16">
        <f t="shared" si="1"/>
        <v>332615.85242999985</v>
      </c>
      <c r="N20" s="16">
        <f t="shared" si="1"/>
        <v>255486.57438000001</v>
      </c>
      <c r="O20" s="16">
        <f t="shared" si="1"/>
        <v>308111</v>
      </c>
      <c r="P20" s="16">
        <f t="shared" si="1"/>
        <v>287571.36678999988</v>
      </c>
      <c r="Q20" s="16">
        <f t="shared" si="1"/>
        <v>301685.40000000002</v>
      </c>
      <c r="R20" s="16">
        <f t="shared" si="1"/>
        <v>266783</v>
      </c>
      <c r="S20" s="16">
        <f t="shared" si="1"/>
        <v>290193</v>
      </c>
      <c r="T20" s="16">
        <f t="shared" si="1"/>
        <v>291797.89587000001</v>
      </c>
      <c r="U20" s="16">
        <f t="shared" si="1"/>
        <v>297375.78284</v>
      </c>
      <c r="V20" s="16">
        <f t="shared" si="1"/>
        <v>243993.92423999999</v>
      </c>
      <c r="W20" s="16">
        <f t="shared" si="1"/>
        <v>212352</v>
      </c>
      <c r="X20" s="16">
        <f t="shared" si="1"/>
        <v>238713</v>
      </c>
      <c r="Y20" s="16">
        <f t="shared" si="1"/>
        <v>300129</v>
      </c>
      <c r="Z20" s="16">
        <f t="shared" si="1"/>
        <v>187001</v>
      </c>
      <c r="AA20" s="16">
        <f t="shared" si="1"/>
        <v>164235</v>
      </c>
      <c r="AB20" s="16">
        <f t="shared" si="1"/>
        <v>173756</v>
      </c>
      <c r="AC20" s="16">
        <f t="shared" si="1"/>
        <v>214241</v>
      </c>
      <c r="AD20" s="16">
        <f t="shared" si="1"/>
        <v>144512</v>
      </c>
      <c r="AE20" s="16">
        <f t="shared" si="1"/>
        <v>146260</v>
      </c>
      <c r="AF20" s="16">
        <f t="shared" si="1"/>
        <v>141866</v>
      </c>
      <c r="AG20" s="16">
        <f t="shared" si="1"/>
        <v>143154</v>
      </c>
      <c r="AH20" s="16">
        <f t="shared" si="1"/>
        <v>90524</v>
      </c>
      <c r="AI20" s="16">
        <f t="shared" si="1"/>
        <v>97181</v>
      </c>
      <c r="AJ20" s="16">
        <f t="shared" si="1"/>
        <v>74274</v>
      </c>
      <c r="AK20" s="16">
        <f t="shared" si="1"/>
        <v>104881</v>
      </c>
      <c r="AL20" s="16">
        <f t="shared" si="1"/>
        <v>66076</v>
      </c>
      <c r="AM20" s="16">
        <f t="shared" si="1"/>
        <v>77719</v>
      </c>
      <c r="AN20" s="16">
        <f t="shared" si="1"/>
        <v>83675</v>
      </c>
      <c r="AO20" s="16">
        <f t="shared" si="1"/>
        <v>102483</v>
      </c>
      <c r="AP20" s="16">
        <f t="shared" si="1"/>
        <v>60840</v>
      </c>
    </row>
    <row r="21" spans="1:42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</row>
    <row r="22" spans="1:42">
      <c r="A22" s="24" t="s">
        <v>111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</row>
    <row r="23" spans="1:42">
      <c r="A23" s="13" t="s">
        <v>112</v>
      </c>
      <c r="B23" s="27">
        <v>-381967</v>
      </c>
      <c r="C23" s="27">
        <v>136050</v>
      </c>
      <c r="D23" s="27">
        <v>-78885</v>
      </c>
      <c r="E23" s="27">
        <v>-37625</v>
      </c>
      <c r="F23" s="27">
        <v>-177633</v>
      </c>
      <c r="G23" s="14">
        <v>-94660</v>
      </c>
      <c r="H23" s="14">
        <v>-154168</v>
      </c>
      <c r="I23" s="14">
        <v>161169</v>
      </c>
      <c r="J23" s="14">
        <v>-290235</v>
      </c>
      <c r="K23" s="14">
        <v>11136</v>
      </c>
      <c r="L23" s="14">
        <v>-72679.679909999977</v>
      </c>
      <c r="M23" s="14">
        <v>-10118</v>
      </c>
      <c r="N23" s="14">
        <v>-180381.53</v>
      </c>
      <c r="O23" s="14">
        <v>117695</v>
      </c>
      <c r="P23" s="14">
        <v>-68462</v>
      </c>
      <c r="Q23" s="14">
        <v>1454</v>
      </c>
      <c r="R23" s="14">
        <v>-49554</v>
      </c>
      <c r="S23" s="14">
        <v>-44471</v>
      </c>
      <c r="T23" s="14">
        <v>-48713</v>
      </c>
      <c r="U23" s="14">
        <v>-35742</v>
      </c>
      <c r="V23" s="14">
        <v>-44802</v>
      </c>
      <c r="W23" s="14">
        <v>-53095</v>
      </c>
      <c r="X23" s="14">
        <v>-2611</v>
      </c>
      <c r="Y23" s="14">
        <v>-79650</v>
      </c>
      <c r="Z23" s="14">
        <v>-40899</v>
      </c>
      <c r="AA23" s="14">
        <v>-20599</v>
      </c>
      <c r="AB23" s="14">
        <v>-27687</v>
      </c>
      <c r="AC23" s="14">
        <v>-51410</v>
      </c>
      <c r="AD23" s="14">
        <v>-15123</v>
      </c>
      <c r="AE23" s="14">
        <v>-5432</v>
      </c>
      <c r="AF23" s="14">
        <v>-30145</v>
      </c>
      <c r="AG23" s="14">
        <v>-29503</v>
      </c>
      <c r="AH23" s="14">
        <v>-24303</v>
      </c>
      <c r="AI23" s="14">
        <v>-21396</v>
      </c>
      <c r="AJ23" s="14">
        <v>13769</v>
      </c>
      <c r="AK23" s="14">
        <v>-21957</v>
      </c>
      <c r="AL23" s="14">
        <v>999</v>
      </c>
      <c r="AM23" s="14">
        <v>-19527</v>
      </c>
      <c r="AN23" s="14">
        <v>-23523</v>
      </c>
      <c r="AO23" s="14">
        <v>-36150</v>
      </c>
      <c r="AP23" s="14">
        <v>-11774</v>
      </c>
    </row>
    <row r="24" spans="1:42">
      <c r="A24" s="13" t="s">
        <v>64</v>
      </c>
      <c r="B24" s="27">
        <v>-212858</v>
      </c>
      <c r="C24" s="27">
        <v>-399419</v>
      </c>
      <c r="D24" s="27">
        <v>-114411</v>
      </c>
      <c r="E24" s="27">
        <v>-91494</v>
      </c>
      <c r="F24" s="27">
        <v>-291485</v>
      </c>
      <c r="G24" s="14">
        <v>-290490</v>
      </c>
      <c r="H24" s="14">
        <v>185228</v>
      </c>
      <c r="I24" s="14">
        <v>-179298</v>
      </c>
      <c r="J24" s="14">
        <v>-104540</v>
      </c>
      <c r="K24" s="14">
        <v>-388669</v>
      </c>
      <c r="L24" s="14">
        <v>-357370</v>
      </c>
      <c r="M24" s="14">
        <v>-9371</v>
      </c>
      <c r="N24" s="14">
        <v>80480</v>
      </c>
      <c r="O24" s="14">
        <v>-278729</v>
      </c>
      <c r="P24" s="14">
        <v>-164998</v>
      </c>
      <c r="Q24" s="14">
        <v>-14301</v>
      </c>
      <c r="R24" s="14">
        <v>-108973</v>
      </c>
      <c r="S24" s="14">
        <v>-180604</v>
      </c>
      <c r="T24" s="14">
        <v>-84042</v>
      </c>
      <c r="U24" s="14">
        <v>-34402</v>
      </c>
      <c r="V24" s="14">
        <v>-72734</v>
      </c>
      <c r="W24" s="14">
        <v>-197741</v>
      </c>
      <c r="X24" s="14">
        <v>-166088</v>
      </c>
      <c r="Y24" s="14">
        <v>689</v>
      </c>
      <c r="Z24" s="14">
        <v>-121728</v>
      </c>
      <c r="AA24" s="14">
        <v>-166205</v>
      </c>
      <c r="AB24" s="14">
        <v>-83127</v>
      </c>
      <c r="AC24" s="14">
        <v>66227</v>
      </c>
      <c r="AD24" s="14">
        <v>-102917</v>
      </c>
      <c r="AE24" s="14">
        <v>-80968</v>
      </c>
      <c r="AF24" s="14">
        <v>-95361</v>
      </c>
      <c r="AG24" s="14">
        <v>-59427</v>
      </c>
      <c r="AH24" s="14">
        <v>17940</v>
      </c>
      <c r="AI24" s="14">
        <v>-189940</v>
      </c>
      <c r="AJ24" s="14">
        <v>60148</v>
      </c>
      <c r="AK24" s="14">
        <v>-107431</v>
      </c>
      <c r="AL24" s="14">
        <v>62731</v>
      </c>
      <c r="AM24" s="14">
        <v>-146672</v>
      </c>
      <c r="AN24" s="14">
        <v>69804</v>
      </c>
      <c r="AO24" s="14">
        <v>9273</v>
      </c>
      <c r="AP24" s="14">
        <v>-96735</v>
      </c>
    </row>
    <row r="25" spans="1:42">
      <c r="A25" s="13" t="s">
        <v>113</v>
      </c>
      <c r="B25" s="27">
        <v>2384</v>
      </c>
      <c r="C25" s="27">
        <v>17378</v>
      </c>
      <c r="D25" s="27">
        <v>10026</v>
      </c>
      <c r="E25" s="27">
        <v>-39770</v>
      </c>
      <c r="F25" s="27">
        <v>-26402</v>
      </c>
      <c r="G25" s="14">
        <v>-296</v>
      </c>
      <c r="H25" s="14">
        <v>80699</v>
      </c>
      <c r="I25" s="14">
        <v>-15532</v>
      </c>
      <c r="J25" s="14">
        <v>-7476</v>
      </c>
      <c r="K25" s="14">
        <v>51795</v>
      </c>
      <c r="L25" s="14">
        <v>117510.65293000001</v>
      </c>
      <c r="M25" s="14">
        <v>9430.4</v>
      </c>
      <c r="N25" s="14">
        <v>-48428.927000000003</v>
      </c>
      <c r="O25" s="14">
        <v>-2153</v>
      </c>
      <c r="P25" s="14">
        <v>-2545</v>
      </c>
      <c r="Q25" s="14">
        <v>-1004</v>
      </c>
      <c r="R25" s="14">
        <v>-4389</v>
      </c>
      <c r="S25" s="14">
        <v>8849</v>
      </c>
      <c r="T25" s="14">
        <v>8157</v>
      </c>
      <c r="U25" s="14">
        <v>10589</v>
      </c>
      <c r="V25" s="14">
        <v>257</v>
      </c>
      <c r="W25" s="14">
        <v>7978</v>
      </c>
      <c r="X25" s="14">
        <v>-26782</v>
      </c>
      <c r="Y25" s="14">
        <v>-6800</v>
      </c>
      <c r="Z25" s="14">
        <v>-29477</v>
      </c>
      <c r="AA25" s="14">
        <v>5610</v>
      </c>
      <c r="AB25" s="14">
        <v>-11882</v>
      </c>
      <c r="AC25" s="14">
        <v>8164</v>
      </c>
      <c r="AD25" s="14">
        <v>-27025</v>
      </c>
      <c r="AE25" s="14">
        <v>-41</v>
      </c>
      <c r="AF25" s="14">
        <v>-5688</v>
      </c>
      <c r="AG25" s="14">
        <v>7532</v>
      </c>
      <c r="AH25" s="14">
        <v>-1120</v>
      </c>
      <c r="AI25" s="14">
        <v>24868</v>
      </c>
      <c r="AJ25" s="14">
        <v>13559</v>
      </c>
      <c r="AK25" s="14">
        <v>15847</v>
      </c>
      <c r="AL25" s="14">
        <v>6374</v>
      </c>
      <c r="AM25" s="14">
        <v>-26997</v>
      </c>
      <c r="AN25" s="14">
        <v>32757</v>
      </c>
      <c r="AO25" s="14">
        <v>-5145</v>
      </c>
      <c r="AP25" s="14">
        <v>4397</v>
      </c>
    </row>
    <row r="26" spans="1:42">
      <c r="A26" s="13" t="s">
        <v>114</v>
      </c>
      <c r="B26" s="27">
        <v>-7526</v>
      </c>
      <c r="C26" s="27">
        <v>-27507</v>
      </c>
      <c r="D26" s="27">
        <v>-8074</v>
      </c>
      <c r="E26" s="27">
        <v>-718</v>
      </c>
      <c r="F26" s="27">
        <v>7650</v>
      </c>
      <c r="G26" s="14">
        <v>-25315</v>
      </c>
      <c r="H26" s="14">
        <v>-45889</v>
      </c>
      <c r="I26" s="14">
        <v>-6976</v>
      </c>
      <c r="J26" s="14">
        <v>-4087</v>
      </c>
      <c r="K26" s="14">
        <v>-30456</v>
      </c>
      <c r="L26" s="14">
        <v>-328618.78217000002</v>
      </c>
      <c r="M26" s="14">
        <v>-3018</v>
      </c>
      <c r="N26" s="14">
        <v>-7424.0889999999999</v>
      </c>
      <c r="O26" s="14">
        <v>1326</v>
      </c>
      <c r="P26" s="14">
        <v>-43393</v>
      </c>
      <c r="Q26" s="14">
        <v>-4379</v>
      </c>
      <c r="R26" s="14">
        <v>1008</v>
      </c>
      <c r="S26" s="14">
        <v>-2672</v>
      </c>
      <c r="T26" s="14">
        <v>-4094</v>
      </c>
      <c r="U26" s="14">
        <v>-6840</v>
      </c>
      <c r="V26" s="14">
        <v>-4289</v>
      </c>
      <c r="W26" s="14">
        <v>-5685</v>
      </c>
      <c r="X26" s="14">
        <v>7008</v>
      </c>
      <c r="Y26" s="14">
        <v>-2801</v>
      </c>
      <c r="Z26" s="14">
        <v>-4882</v>
      </c>
      <c r="AA26" s="14">
        <v>-3942</v>
      </c>
      <c r="AB26" s="14">
        <v>-2525</v>
      </c>
      <c r="AC26" s="14">
        <v>2445</v>
      </c>
      <c r="AD26" s="14">
        <v>-7106</v>
      </c>
      <c r="AE26" s="14">
        <v>-3555</v>
      </c>
      <c r="AF26" s="14">
        <v>-2231</v>
      </c>
      <c r="AG26" s="14">
        <v>-4226</v>
      </c>
      <c r="AH26" s="14">
        <v>-20290</v>
      </c>
      <c r="AI26" s="14">
        <v>-10960</v>
      </c>
      <c r="AJ26" s="14">
        <v>2282</v>
      </c>
      <c r="AK26" s="14">
        <v>318</v>
      </c>
      <c r="AL26" s="14">
        <v>5492</v>
      </c>
      <c r="AM26" s="14">
        <v>67469</v>
      </c>
      <c r="AN26" s="14">
        <v>-42830</v>
      </c>
      <c r="AO26" s="14">
        <v>18631</v>
      </c>
      <c r="AP26" s="14">
        <v>-11041</v>
      </c>
    </row>
    <row r="27" spans="1:42">
      <c r="A27" s="13" t="s">
        <v>76</v>
      </c>
      <c r="B27" s="27">
        <v>-44842</v>
      </c>
      <c r="C27" s="27">
        <v>747893</v>
      </c>
      <c r="D27" s="27">
        <v>170163</v>
      </c>
      <c r="E27" s="27">
        <v>-511744</v>
      </c>
      <c r="F27" s="27">
        <v>83581</v>
      </c>
      <c r="G27" s="14">
        <v>763645</v>
      </c>
      <c r="H27" s="14">
        <v>111442</v>
      </c>
      <c r="I27" s="14">
        <v>-553015</v>
      </c>
      <c r="J27" s="14">
        <v>133960</v>
      </c>
      <c r="K27" s="14">
        <v>371197</v>
      </c>
      <c r="L27" s="14">
        <v>272866</v>
      </c>
      <c r="M27" s="14">
        <v>-61636</v>
      </c>
      <c r="N27" s="14">
        <v>-117235</v>
      </c>
      <c r="O27" s="14">
        <v>275702</v>
      </c>
      <c r="P27" s="14">
        <v>192339</v>
      </c>
      <c r="Q27" s="14">
        <v>-163926</v>
      </c>
      <c r="R27" s="14">
        <v>14334</v>
      </c>
      <c r="S27" s="14">
        <v>253257</v>
      </c>
      <c r="T27" s="14">
        <v>163485</v>
      </c>
      <c r="U27" s="14">
        <v>-85001</v>
      </c>
      <c r="V27" s="14">
        <v>-123259</v>
      </c>
      <c r="W27" s="14">
        <v>281310</v>
      </c>
      <c r="X27" s="14">
        <v>250814</v>
      </c>
      <c r="Y27" s="14">
        <v>-84532</v>
      </c>
      <c r="Z27" s="14">
        <v>-43959</v>
      </c>
      <c r="AA27" s="14">
        <v>241191</v>
      </c>
      <c r="AB27" s="14">
        <v>124157</v>
      </c>
      <c r="AC27" s="14">
        <v>-111138</v>
      </c>
      <c r="AD27" s="14">
        <v>55994</v>
      </c>
      <c r="AE27" s="14">
        <v>166838</v>
      </c>
      <c r="AF27" s="14">
        <v>75792</v>
      </c>
      <c r="AG27" s="14">
        <v>75180</v>
      </c>
      <c r="AH27" s="14">
        <v>-122748</v>
      </c>
      <c r="AI27" s="14">
        <v>225556</v>
      </c>
      <c r="AJ27" s="14">
        <v>-43491</v>
      </c>
      <c r="AK27" s="14">
        <v>32926</v>
      </c>
      <c r="AL27" s="14">
        <v>-119123</v>
      </c>
      <c r="AM27" s="14">
        <v>108951</v>
      </c>
      <c r="AN27" s="14">
        <v>56805</v>
      </c>
      <c r="AO27" s="14">
        <v>-85891</v>
      </c>
      <c r="AP27" s="14">
        <v>-40645</v>
      </c>
    </row>
    <row r="28" spans="1:42">
      <c r="A28" s="13" t="s">
        <v>115</v>
      </c>
      <c r="B28" s="27">
        <v>10754</v>
      </c>
      <c r="C28" s="27">
        <v>-65688</v>
      </c>
      <c r="D28" s="27">
        <v>71262</v>
      </c>
      <c r="E28" s="27">
        <v>93444</v>
      </c>
      <c r="F28" s="27">
        <v>10255</v>
      </c>
      <c r="G28" s="14">
        <v>-100110</v>
      </c>
      <c r="H28" s="14">
        <v>-6153</v>
      </c>
      <c r="I28" s="14">
        <v>121906</v>
      </c>
      <c r="J28" s="14">
        <v>-3155</v>
      </c>
      <c r="K28" s="14">
        <v>-49532</v>
      </c>
      <c r="L28" s="14">
        <v>33535</v>
      </c>
      <c r="M28" s="14">
        <v>59139</v>
      </c>
      <c r="N28" s="14">
        <v>2300</v>
      </c>
      <c r="O28" s="14">
        <v>-51094</v>
      </c>
      <c r="P28" s="14">
        <v>34413</v>
      </c>
      <c r="Q28" s="14">
        <v>48966</v>
      </c>
      <c r="R28" s="14">
        <v>2458</v>
      </c>
      <c r="S28" s="14">
        <v>-48824</v>
      </c>
      <c r="T28" s="14">
        <v>26735</v>
      </c>
      <c r="U28" s="14">
        <v>31564</v>
      </c>
      <c r="V28" s="14">
        <v>-6054</v>
      </c>
      <c r="W28" s="14">
        <v>-40079</v>
      </c>
      <c r="X28" s="14">
        <v>29841</v>
      </c>
      <c r="Y28" s="14">
        <v>45020</v>
      </c>
      <c r="Z28" s="14">
        <v>-811</v>
      </c>
      <c r="AA28" s="14">
        <v>-31472</v>
      </c>
      <c r="AB28" s="14">
        <v>18785</v>
      </c>
      <c r="AC28" s="14">
        <v>35135</v>
      </c>
      <c r="AD28" s="14">
        <v>324</v>
      </c>
      <c r="AE28" s="14">
        <v>-31951</v>
      </c>
      <c r="AF28" s="14">
        <v>20710</v>
      </c>
      <c r="AG28" s="14">
        <v>25041</v>
      </c>
      <c r="AH28" s="14">
        <v>11396</v>
      </c>
      <c r="AI28" s="14">
        <v>-22907</v>
      </c>
      <c r="AJ28" s="14">
        <v>28065</v>
      </c>
      <c r="AK28" s="14">
        <v>17927</v>
      </c>
      <c r="AL28" s="14">
        <v>370</v>
      </c>
      <c r="AM28" s="14">
        <v>-27689</v>
      </c>
      <c r="AN28" s="14">
        <v>15115</v>
      </c>
      <c r="AO28" s="14">
        <v>20128</v>
      </c>
      <c r="AP28" s="14">
        <v>-7115</v>
      </c>
    </row>
    <row r="29" spans="1:42">
      <c r="A29" s="13" t="s">
        <v>116</v>
      </c>
      <c r="B29" s="27">
        <v>-54563</v>
      </c>
      <c r="C29" s="27">
        <v>-13247</v>
      </c>
      <c r="D29" s="27">
        <v>-19282</v>
      </c>
      <c r="E29" s="27">
        <v>47221</v>
      </c>
      <c r="F29" s="27">
        <v>11396</v>
      </c>
      <c r="G29" s="14">
        <v>18761</v>
      </c>
      <c r="H29" s="14">
        <v>7933</v>
      </c>
      <c r="I29" s="14">
        <v>-36496</v>
      </c>
      <c r="J29" s="14">
        <v>39461</v>
      </c>
      <c r="K29" s="14">
        <v>-35761</v>
      </c>
      <c r="L29" s="14">
        <v>-13146.86839568</v>
      </c>
      <c r="M29" s="14">
        <v>-13179</v>
      </c>
      <c r="N29" s="14">
        <v>27395</v>
      </c>
      <c r="O29" s="14">
        <v>-15209</v>
      </c>
      <c r="P29" s="14">
        <v>4011</v>
      </c>
      <c r="Q29" s="14">
        <v>-26049</v>
      </c>
      <c r="R29" s="14">
        <v>-31794</v>
      </c>
      <c r="S29" s="14">
        <v>-11984</v>
      </c>
      <c r="T29" s="14">
        <v>4927</v>
      </c>
      <c r="U29" s="14">
        <v>-27835</v>
      </c>
      <c r="V29" s="14">
        <v>14956</v>
      </c>
      <c r="W29" s="14">
        <v>-9869</v>
      </c>
      <c r="X29" s="14">
        <v>20854</v>
      </c>
      <c r="Y29" s="14">
        <v>-27747</v>
      </c>
      <c r="Z29" s="14">
        <v>17515</v>
      </c>
      <c r="AA29" s="14">
        <v>-5778</v>
      </c>
      <c r="AB29" s="14">
        <v>9124</v>
      </c>
      <c r="AC29" s="14">
        <v>-22098</v>
      </c>
      <c r="AD29" s="14">
        <v>10357</v>
      </c>
      <c r="AE29" s="14">
        <v>-11798</v>
      </c>
      <c r="AF29" s="14">
        <v>2655</v>
      </c>
      <c r="AG29" s="14">
        <v>-15443</v>
      </c>
      <c r="AH29" s="14">
        <v>4189</v>
      </c>
      <c r="AI29" s="14">
        <v>31306</v>
      </c>
      <c r="AJ29" s="14">
        <v>-7448</v>
      </c>
      <c r="AK29" s="14">
        <v>4622</v>
      </c>
      <c r="AL29" s="14">
        <v>-2582</v>
      </c>
      <c r="AM29" s="14">
        <v>-8135</v>
      </c>
      <c r="AN29" s="14">
        <v>-8148</v>
      </c>
      <c r="AO29" s="14">
        <v>-1344</v>
      </c>
      <c r="AP29" s="14">
        <v>287</v>
      </c>
    </row>
    <row r="30" spans="1:42">
      <c r="A30" s="28" t="s">
        <v>83</v>
      </c>
      <c r="B30" s="27">
        <v>39458</v>
      </c>
      <c r="C30" s="27">
        <v>116690</v>
      </c>
      <c r="D30" s="27">
        <v>82010</v>
      </c>
      <c r="E30" s="27">
        <v>-28794</v>
      </c>
      <c r="F30" s="27">
        <v>-15759</v>
      </c>
      <c r="G30" s="27">
        <v>-46554.541969999998</v>
      </c>
      <c r="H30" s="27">
        <v>16844</v>
      </c>
      <c r="I30" s="27">
        <v>27849</v>
      </c>
      <c r="J30" s="27">
        <v>18072</v>
      </c>
      <c r="K30" s="14">
        <v>3713</v>
      </c>
      <c r="L30" s="14">
        <v>21637</v>
      </c>
      <c r="M30" s="14">
        <v>-10039.297560000001</v>
      </c>
      <c r="N30" s="14">
        <v>-6117</v>
      </c>
      <c r="O30" s="14">
        <v>3242</v>
      </c>
      <c r="P30" s="14">
        <v>6027</v>
      </c>
      <c r="Q30" s="14">
        <v>-539</v>
      </c>
      <c r="R30" s="14">
        <v>-7808</v>
      </c>
      <c r="S30" s="14">
        <v>-9963</v>
      </c>
      <c r="T30" s="14">
        <v>-6628</v>
      </c>
      <c r="U30" s="14">
        <v>5693</v>
      </c>
      <c r="V30" s="14">
        <v>530</v>
      </c>
      <c r="W30" s="14">
        <v>6777</v>
      </c>
      <c r="X30" s="14">
        <v>-2288</v>
      </c>
      <c r="Y30" s="14">
        <v>8138</v>
      </c>
      <c r="Z30" s="14">
        <v>2544</v>
      </c>
      <c r="AA30" s="14">
        <v>-9456</v>
      </c>
      <c r="AB30" s="14">
        <v>-4078</v>
      </c>
      <c r="AC30" s="14">
        <v>2514</v>
      </c>
      <c r="AD30" s="14">
        <v>40</v>
      </c>
      <c r="AE30" s="14">
        <v>10261</v>
      </c>
      <c r="AF30" s="14">
        <v>4092</v>
      </c>
      <c r="AG30" s="14">
        <v>171</v>
      </c>
      <c r="AH30" s="14">
        <v>-6693</v>
      </c>
      <c r="AI30" s="14">
        <v>6757</v>
      </c>
      <c r="AJ30" s="14">
        <v>-13321</v>
      </c>
      <c r="AK30" s="14">
        <v>-15079</v>
      </c>
      <c r="AL30" s="14">
        <v>-7050</v>
      </c>
      <c r="AM30" s="14">
        <v>29916</v>
      </c>
      <c r="AN30" s="14">
        <v>-2665</v>
      </c>
      <c r="AO30" s="14">
        <v>-5492</v>
      </c>
      <c r="AP30" s="14">
        <v>-18059</v>
      </c>
    </row>
    <row r="31" spans="1:42">
      <c r="A31" s="13" t="s">
        <v>117</v>
      </c>
      <c r="B31" s="27">
        <v>-3271</v>
      </c>
      <c r="C31" s="27">
        <v>-455</v>
      </c>
      <c r="D31" s="27">
        <v>-49537</v>
      </c>
      <c r="E31" s="27">
        <v>45322</v>
      </c>
      <c r="F31" s="27">
        <v>14735</v>
      </c>
      <c r="G31" s="14">
        <v>3404</v>
      </c>
      <c r="H31" s="14">
        <v>2687</v>
      </c>
      <c r="I31" s="14">
        <v>-118</v>
      </c>
      <c r="J31" s="14">
        <v>-3030</v>
      </c>
      <c r="K31" s="14">
        <v>2336</v>
      </c>
      <c r="L31" s="14">
        <v>716.08636999999999</v>
      </c>
      <c r="M31" s="14">
        <v>608.80146999999749</v>
      </c>
      <c r="N31" s="14">
        <v>255.90099999999998</v>
      </c>
      <c r="O31" s="14">
        <v>5960</v>
      </c>
      <c r="P31" s="14">
        <v>5497</v>
      </c>
      <c r="Q31" s="14">
        <v>-754</v>
      </c>
      <c r="R31" s="14">
        <v>2182</v>
      </c>
      <c r="S31" s="14">
        <v>4220</v>
      </c>
      <c r="T31" s="14">
        <v>3027</v>
      </c>
      <c r="U31" s="14">
        <v>579</v>
      </c>
      <c r="V31" s="14">
        <v>1646</v>
      </c>
      <c r="W31" s="14">
        <v>4366</v>
      </c>
      <c r="X31" s="14">
        <v>3081</v>
      </c>
      <c r="Y31" s="14">
        <v>3386</v>
      </c>
      <c r="Z31" s="14">
        <v>1094</v>
      </c>
      <c r="AA31" s="14">
        <v>4479</v>
      </c>
      <c r="AB31" s="14">
        <v>3136</v>
      </c>
      <c r="AC31" s="14">
        <v>1863</v>
      </c>
      <c r="AD31" s="14">
        <v>1119</v>
      </c>
      <c r="AE31" s="14">
        <v>1949</v>
      </c>
      <c r="AF31" s="14">
        <v>8141</v>
      </c>
      <c r="AG31" s="14">
        <v>2337</v>
      </c>
      <c r="AH31" s="14">
        <v>-674</v>
      </c>
      <c r="AI31" s="14">
        <v>2861</v>
      </c>
      <c r="AJ31" s="14">
        <v>477</v>
      </c>
      <c r="AK31" s="14">
        <v>1790</v>
      </c>
      <c r="AL31" s="14">
        <v>1145</v>
      </c>
      <c r="AM31" s="14">
        <v>1083</v>
      </c>
      <c r="AN31" s="14">
        <v>63</v>
      </c>
      <c r="AO31" s="14">
        <v>1350</v>
      </c>
      <c r="AP31" s="14">
        <v>438</v>
      </c>
    </row>
    <row r="32" spans="1:42">
      <c r="A32" s="17" t="s">
        <v>118</v>
      </c>
      <c r="B32" s="16">
        <f t="shared" ref="B32:AP32" si="2">SUM(B23:B31)+B20</f>
        <v>-258502</v>
      </c>
      <c r="C32" s="16">
        <f t="shared" si="2"/>
        <v>942891</v>
      </c>
      <c r="D32" s="16">
        <f t="shared" si="2"/>
        <v>411026</v>
      </c>
      <c r="E32" s="16">
        <f t="shared" si="2"/>
        <v>56614.616309999954</v>
      </c>
      <c r="F32" s="16">
        <f t="shared" si="2"/>
        <v>107733.09123999934</v>
      </c>
      <c r="G32" s="16">
        <f t="shared" si="2"/>
        <v>730674.45802999998</v>
      </c>
      <c r="H32" s="16">
        <f t="shared" si="2"/>
        <v>607566.88618999929</v>
      </c>
      <c r="I32" s="16">
        <f t="shared" si="2"/>
        <v>-246063.88618999929</v>
      </c>
      <c r="J32" s="16">
        <f t="shared" si="2"/>
        <v>159538.85732305178</v>
      </c>
      <c r="K32" s="16">
        <f t="shared" si="2"/>
        <v>266694.77625750034</v>
      </c>
      <c r="L32" s="16">
        <f t="shared" si="2"/>
        <v>-73788.718272352795</v>
      </c>
      <c r="M32" s="16">
        <f t="shared" si="2"/>
        <v>294432.75633999985</v>
      </c>
      <c r="N32" s="16">
        <f t="shared" si="2"/>
        <v>6330.9293800000451</v>
      </c>
      <c r="O32" s="16">
        <f t="shared" si="2"/>
        <v>364851</v>
      </c>
      <c r="P32" s="16">
        <f t="shared" si="2"/>
        <v>250460.36678999988</v>
      </c>
      <c r="Q32" s="16">
        <f t="shared" si="2"/>
        <v>141153.40000000002</v>
      </c>
      <c r="R32" s="16">
        <f t="shared" si="2"/>
        <v>84247</v>
      </c>
      <c r="S32" s="16">
        <f t="shared" si="2"/>
        <v>258001</v>
      </c>
      <c r="T32" s="16">
        <f t="shared" si="2"/>
        <v>354651.89587000001</v>
      </c>
      <c r="U32" s="16">
        <f t="shared" si="2"/>
        <v>155980.78284</v>
      </c>
      <c r="V32" s="16">
        <f t="shared" si="2"/>
        <v>10244.924239999993</v>
      </c>
      <c r="W32" s="16">
        <f t="shared" si="2"/>
        <v>206314</v>
      </c>
      <c r="X32" s="16">
        <f t="shared" si="2"/>
        <v>352542</v>
      </c>
      <c r="Y32" s="16">
        <f t="shared" si="2"/>
        <v>155832</v>
      </c>
      <c r="Z32" s="16">
        <f t="shared" si="2"/>
        <v>-33602</v>
      </c>
      <c r="AA32" s="16">
        <f t="shared" si="2"/>
        <v>178063</v>
      </c>
      <c r="AB32" s="16">
        <f t="shared" si="2"/>
        <v>199659</v>
      </c>
      <c r="AC32" s="16">
        <f t="shared" si="2"/>
        <v>145943</v>
      </c>
      <c r="AD32" s="16">
        <f t="shared" si="2"/>
        <v>60175</v>
      </c>
      <c r="AE32" s="16">
        <f t="shared" si="2"/>
        <v>191563</v>
      </c>
      <c r="AF32" s="16">
        <f t="shared" si="2"/>
        <v>119831</v>
      </c>
      <c r="AG32" s="16">
        <f t="shared" si="2"/>
        <v>144816</v>
      </c>
      <c r="AH32" s="16">
        <f t="shared" si="2"/>
        <v>-51779</v>
      </c>
      <c r="AI32" s="16">
        <f t="shared" si="2"/>
        <v>143326</v>
      </c>
      <c r="AJ32" s="16">
        <f t="shared" si="2"/>
        <v>128314</v>
      </c>
      <c r="AK32" s="16">
        <f t="shared" si="2"/>
        <v>33844</v>
      </c>
      <c r="AL32" s="16">
        <f t="shared" si="2"/>
        <v>14432</v>
      </c>
      <c r="AM32" s="16">
        <f t="shared" si="2"/>
        <v>56118</v>
      </c>
      <c r="AN32" s="16">
        <f t="shared" si="2"/>
        <v>181053</v>
      </c>
      <c r="AO32" s="16">
        <f t="shared" si="2"/>
        <v>17843</v>
      </c>
      <c r="AP32" s="16">
        <f t="shared" si="2"/>
        <v>-119407</v>
      </c>
    </row>
    <row r="33" spans="1:42">
      <c r="A33" s="18"/>
      <c r="B33" s="18"/>
      <c r="C33" s="18"/>
      <c r="D33" s="18"/>
      <c r="E33" s="18"/>
      <c r="F33" s="18"/>
      <c r="G33" s="18"/>
      <c r="H33" s="18"/>
    </row>
    <row r="34" spans="1:42">
      <c r="A34" s="13" t="s">
        <v>119</v>
      </c>
      <c r="B34" s="27">
        <v>-29891</v>
      </c>
      <c r="C34" s="27">
        <v>-17175</v>
      </c>
      <c r="D34" s="27">
        <v>-18070</v>
      </c>
      <c r="E34" s="27">
        <v>-9318</v>
      </c>
      <c r="F34" s="27">
        <v>-20298</v>
      </c>
      <c r="G34" s="14">
        <v>-10044</v>
      </c>
      <c r="H34" s="14">
        <v>-11157</v>
      </c>
      <c r="I34" s="14">
        <v>-17809</v>
      </c>
      <c r="J34" s="14">
        <v>-1074</v>
      </c>
      <c r="K34" s="14">
        <v>-26985</v>
      </c>
      <c r="L34" s="14">
        <v>-9776</v>
      </c>
      <c r="M34" s="14">
        <v>-2733</v>
      </c>
      <c r="N34" s="14">
        <v>-2270</v>
      </c>
      <c r="O34" s="14">
        <v>-23770</v>
      </c>
      <c r="P34" s="14">
        <v>-2874</v>
      </c>
      <c r="Q34" s="14">
        <v>-13542</v>
      </c>
      <c r="R34" s="14">
        <v>-3292</v>
      </c>
      <c r="S34" s="14">
        <v>-19169</v>
      </c>
      <c r="T34" s="14">
        <v>-5537</v>
      </c>
      <c r="U34" s="14">
        <v>-6173</v>
      </c>
      <c r="V34" s="14">
        <v>-5984</v>
      </c>
      <c r="W34" s="14">
        <v>-5492</v>
      </c>
      <c r="X34" s="14">
        <v>-6102</v>
      </c>
      <c r="Y34" s="14">
        <v>-4929</v>
      </c>
      <c r="Z34" s="14">
        <v>-5373</v>
      </c>
      <c r="AA34" s="14">
        <v>-4890</v>
      </c>
      <c r="AB34" s="14">
        <v>-5986</v>
      </c>
      <c r="AC34" s="14">
        <v>-5036</v>
      </c>
      <c r="AD34" s="14">
        <v>-5601</v>
      </c>
      <c r="AE34" s="14">
        <v>-4386</v>
      </c>
      <c r="AF34" s="14">
        <v>-4525</v>
      </c>
      <c r="AG34" s="14">
        <v>-4802</v>
      </c>
      <c r="AH34" s="14">
        <v>-5785</v>
      </c>
      <c r="AI34" s="14">
        <v>-4026</v>
      </c>
      <c r="AJ34" s="14">
        <v>-96</v>
      </c>
      <c r="AK34" s="14">
        <v>-2533</v>
      </c>
      <c r="AL34" s="14">
        <v>-3996</v>
      </c>
      <c r="AM34" s="14">
        <v>-3423</v>
      </c>
      <c r="AN34" s="14">
        <v>-2568</v>
      </c>
      <c r="AO34" s="14">
        <v>-2458</v>
      </c>
      <c r="AP34" s="14">
        <v>-4771</v>
      </c>
    </row>
    <row r="35" spans="1:42">
      <c r="A35" s="13" t="s">
        <v>120</v>
      </c>
      <c r="B35" s="27">
        <v>-40282</v>
      </c>
      <c r="C35" s="27">
        <v>-121783</v>
      </c>
      <c r="D35" s="27">
        <v>-94371</v>
      </c>
      <c r="E35" s="27">
        <v>-96079</v>
      </c>
      <c r="F35" s="27">
        <v>-61743</v>
      </c>
      <c r="G35" s="14">
        <v>-76431</v>
      </c>
      <c r="H35" s="14">
        <v>-37940</v>
      </c>
      <c r="I35" s="14">
        <v>-43064</v>
      </c>
      <c r="J35" s="14">
        <v>-44006</v>
      </c>
      <c r="K35" s="14">
        <v>-56</v>
      </c>
      <c r="L35" s="14">
        <v>-64708</v>
      </c>
      <c r="M35" s="14">
        <v>-25997</v>
      </c>
      <c r="N35" s="14">
        <v>-20382</v>
      </c>
      <c r="O35" s="14">
        <v>-14937</v>
      </c>
      <c r="P35" s="14">
        <v>-41308</v>
      </c>
      <c r="Q35" s="14">
        <v>-31561</v>
      </c>
      <c r="R35" s="14">
        <v>-30575</v>
      </c>
      <c r="S35" s="14">
        <v>-21352</v>
      </c>
      <c r="T35" s="14">
        <v>-39248</v>
      </c>
      <c r="U35" s="14">
        <v>-36059</v>
      </c>
      <c r="V35" s="14">
        <v>-16516</v>
      </c>
      <c r="W35" s="14">
        <v>-10737</v>
      </c>
      <c r="X35" s="14">
        <v>-35108</v>
      </c>
      <c r="Y35" s="14">
        <v>-43048</v>
      </c>
      <c r="Z35" s="14">
        <v>-14768</v>
      </c>
      <c r="AA35" s="14">
        <v>0</v>
      </c>
      <c r="AB35" s="14">
        <v>-26939</v>
      </c>
      <c r="AC35" s="14">
        <v>-22094</v>
      </c>
      <c r="AD35" s="14">
        <v>-12639</v>
      </c>
      <c r="AE35" s="14">
        <v>-5639</v>
      </c>
      <c r="AF35" s="14">
        <v>-20531</v>
      </c>
      <c r="AG35" s="14">
        <v>-11432</v>
      </c>
      <c r="AH35" s="14">
        <v>-6903</v>
      </c>
      <c r="AI35" s="14">
        <v>-2544</v>
      </c>
      <c r="AJ35" s="14">
        <v>-2918</v>
      </c>
      <c r="AK35" s="14">
        <v>-978</v>
      </c>
      <c r="AL35" s="14">
        <v>-7733</v>
      </c>
      <c r="AM35" s="14">
        <v>-12034</v>
      </c>
      <c r="AN35" s="14">
        <v>-12065</v>
      </c>
      <c r="AO35" s="14">
        <v>-3533</v>
      </c>
      <c r="AP35" s="14">
        <v>-2646</v>
      </c>
    </row>
    <row r="36" spans="1:42">
      <c r="A36" s="28" t="s">
        <v>121</v>
      </c>
      <c r="B36" s="27">
        <v>-11002</v>
      </c>
      <c r="C36" s="27">
        <v>-13522</v>
      </c>
      <c r="D36" s="27">
        <v>-10788</v>
      </c>
      <c r="E36" s="27">
        <v>-18288.616309999998</v>
      </c>
      <c r="F36" s="27">
        <v>-8473.1871199999987</v>
      </c>
      <c r="G36" s="27">
        <v>-18901</v>
      </c>
      <c r="H36" s="27">
        <v>-18711</v>
      </c>
      <c r="I36" s="27">
        <v>-16319</v>
      </c>
      <c r="J36" s="27">
        <v>-14485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14">
        <v>0</v>
      </c>
      <c r="AG36" s="14">
        <v>0</v>
      </c>
      <c r="AH36" s="14">
        <v>0</v>
      </c>
      <c r="AI36" s="14">
        <v>0</v>
      </c>
      <c r="AJ36" s="14">
        <v>0</v>
      </c>
      <c r="AK36" s="14">
        <v>0</v>
      </c>
      <c r="AL36" s="14">
        <v>0</v>
      </c>
      <c r="AM36" s="14">
        <v>0</v>
      </c>
      <c r="AN36" s="14">
        <v>0</v>
      </c>
      <c r="AO36" s="14">
        <v>0</v>
      </c>
      <c r="AP36" s="14">
        <v>0</v>
      </c>
    </row>
    <row r="37" spans="1:42" ht="15" customHeight="1">
      <c r="A37" s="17" t="s">
        <v>122</v>
      </c>
      <c r="B37" s="16">
        <f t="shared" ref="B37:I37" si="3">SUM(B34:B36)+B32</f>
        <v>-339677</v>
      </c>
      <c r="C37" s="16">
        <f t="shared" si="3"/>
        <v>790411</v>
      </c>
      <c r="D37" s="16">
        <f t="shared" si="3"/>
        <v>287797</v>
      </c>
      <c r="E37" s="16">
        <f t="shared" si="3"/>
        <v>-67071.000000000044</v>
      </c>
      <c r="F37" s="16">
        <f t="shared" si="3"/>
        <v>17218.904119999337</v>
      </c>
      <c r="G37" s="16">
        <f t="shared" si="3"/>
        <v>625298.45802999998</v>
      </c>
      <c r="H37" s="16">
        <f t="shared" si="3"/>
        <v>539758.88618999929</v>
      </c>
      <c r="I37" s="16">
        <f t="shared" si="3"/>
        <v>-323255.88618999929</v>
      </c>
      <c r="J37" s="16">
        <f>SUM(J34:J36)+J32</f>
        <v>99973.85732305178</v>
      </c>
      <c r="K37" s="16">
        <f t="shared" ref="K37:AP37" si="4">SUM(K34:K35)+K32</f>
        <v>239653.77625750034</v>
      </c>
      <c r="L37" s="16">
        <f t="shared" si="4"/>
        <v>-148272.71827235279</v>
      </c>
      <c r="M37" s="16">
        <f t="shared" si="4"/>
        <v>265702.75633999985</v>
      </c>
      <c r="N37" s="16">
        <f t="shared" si="4"/>
        <v>-16321.070619999955</v>
      </c>
      <c r="O37" s="16">
        <f t="shared" si="4"/>
        <v>326144</v>
      </c>
      <c r="P37" s="16">
        <f t="shared" si="4"/>
        <v>206278.36678999988</v>
      </c>
      <c r="Q37" s="16">
        <f t="shared" si="4"/>
        <v>96050.400000000023</v>
      </c>
      <c r="R37" s="16">
        <f t="shared" si="4"/>
        <v>50380</v>
      </c>
      <c r="S37" s="16">
        <f t="shared" si="4"/>
        <v>217480</v>
      </c>
      <c r="T37" s="16">
        <f t="shared" si="4"/>
        <v>309866.89587000001</v>
      </c>
      <c r="U37" s="16">
        <f t="shared" si="4"/>
        <v>113748.78284</v>
      </c>
      <c r="V37" s="16">
        <f t="shared" si="4"/>
        <v>-12255.075760000007</v>
      </c>
      <c r="W37" s="16">
        <f t="shared" si="4"/>
        <v>190085</v>
      </c>
      <c r="X37" s="16">
        <f t="shared" si="4"/>
        <v>311332</v>
      </c>
      <c r="Y37" s="16">
        <f t="shared" si="4"/>
        <v>107855</v>
      </c>
      <c r="Z37" s="16">
        <f t="shared" si="4"/>
        <v>-53743</v>
      </c>
      <c r="AA37" s="16">
        <f t="shared" si="4"/>
        <v>173173</v>
      </c>
      <c r="AB37" s="16">
        <f t="shared" si="4"/>
        <v>166734</v>
      </c>
      <c r="AC37" s="16">
        <f t="shared" si="4"/>
        <v>118813</v>
      </c>
      <c r="AD37" s="16">
        <f t="shared" si="4"/>
        <v>41935</v>
      </c>
      <c r="AE37" s="16">
        <f t="shared" si="4"/>
        <v>181538</v>
      </c>
      <c r="AF37" s="16">
        <f t="shared" si="4"/>
        <v>94775</v>
      </c>
      <c r="AG37" s="16">
        <f t="shared" si="4"/>
        <v>128582</v>
      </c>
      <c r="AH37" s="16">
        <f t="shared" si="4"/>
        <v>-64467</v>
      </c>
      <c r="AI37" s="16">
        <f t="shared" si="4"/>
        <v>136756</v>
      </c>
      <c r="AJ37" s="16">
        <f t="shared" si="4"/>
        <v>125300</v>
      </c>
      <c r="AK37" s="16">
        <f t="shared" si="4"/>
        <v>30333</v>
      </c>
      <c r="AL37" s="16">
        <f t="shared" si="4"/>
        <v>2703</v>
      </c>
      <c r="AM37" s="16">
        <f t="shared" si="4"/>
        <v>40661</v>
      </c>
      <c r="AN37" s="16">
        <f t="shared" si="4"/>
        <v>166420</v>
      </c>
      <c r="AO37" s="16">
        <f t="shared" si="4"/>
        <v>11852</v>
      </c>
      <c r="AP37" s="16">
        <f t="shared" si="4"/>
        <v>-126824</v>
      </c>
    </row>
    <row r="38" spans="1:42">
      <c r="A38" s="18"/>
      <c r="B38" s="18"/>
      <c r="C38" s="18"/>
      <c r="D38" s="18"/>
      <c r="E38" s="18"/>
      <c r="F38" s="18"/>
      <c r="G38" s="18"/>
      <c r="H38" s="18"/>
    </row>
    <row r="39" spans="1:42">
      <c r="A39" s="24" t="s">
        <v>123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</row>
    <row r="40" spans="1:42">
      <c r="A40" s="30" t="s">
        <v>124</v>
      </c>
      <c r="B40" s="27">
        <v>0</v>
      </c>
      <c r="C40" s="27">
        <v>1380</v>
      </c>
      <c r="D40" s="27">
        <v>0</v>
      </c>
      <c r="E40" s="27">
        <v>13275</v>
      </c>
      <c r="F40" s="27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283685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0</v>
      </c>
      <c r="AJ40" s="14">
        <v>0</v>
      </c>
      <c r="AK40" s="14">
        <v>0</v>
      </c>
      <c r="AL40" s="14">
        <v>0</v>
      </c>
      <c r="AM40" s="14">
        <v>0</v>
      </c>
      <c r="AN40" s="14">
        <v>0</v>
      </c>
      <c r="AO40" s="14">
        <v>0</v>
      </c>
      <c r="AP40" s="14">
        <v>0</v>
      </c>
    </row>
    <row r="41" spans="1:42">
      <c r="A41" s="13" t="s">
        <v>125</v>
      </c>
      <c r="B41" s="27">
        <v>0</v>
      </c>
      <c r="C41" s="27">
        <v>0</v>
      </c>
      <c r="D41" s="27">
        <v>0</v>
      </c>
      <c r="E41" s="27">
        <v>0</v>
      </c>
      <c r="F41" s="27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-5505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4">
        <v>0</v>
      </c>
      <c r="AI41" s="14">
        <v>0</v>
      </c>
      <c r="AJ41" s="14">
        <v>0</v>
      </c>
      <c r="AK41" s="14">
        <v>0</v>
      </c>
      <c r="AL41" s="14">
        <v>0</v>
      </c>
      <c r="AM41" s="14">
        <v>0</v>
      </c>
      <c r="AN41" s="14">
        <v>0</v>
      </c>
      <c r="AO41" s="14">
        <v>0</v>
      </c>
      <c r="AP41" s="14">
        <v>0</v>
      </c>
    </row>
    <row r="42" spans="1:42">
      <c r="A42" s="13" t="s">
        <v>126</v>
      </c>
      <c r="B42" s="27">
        <v>-188236</v>
      </c>
      <c r="C42" s="27">
        <v>-350967</v>
      </c>
      <c r="D42" s="27">
        <v>-239261</v>
      </c>
      <c r="E42" s="27">
        <v>-230645</v>
      </c>
      <c r="F42" s="27">
        <v>-133863</v>
      </c>
      <c r="G42" s="14">
        <v>-201732</v>
      </c>
      <c r="H42" s="14">
        <v>-187226</v>
      </c>
      <c r="I42" s="14">
        <v>-151252</v>
      </c>
      <c r="J42" s="14">
        <v>-136210</v>
      </c>
      <c r="K42" s="14">
        <v>-153582</v>
      </c>
      <c r="L42" s="14">
        <v>-141952.84044000006</v>
      </c>
      <c r="M42" s="14">
        <v>-158737.60000000001</v>
      </c>
      <c r="N42" s="14">
        <v>-202424.93273</v>
      </c>
      <c r="O42" s="14">
        <v>-220912</v>
      </c>
      <c r="P42" s="14">
        <v>-191737</v>
      </c>
      <c r="Q42" s="14">
        <v>-166097</v>
      </c>
      <c r="R42" s="14">
        <v>-124239</v>
      </c>
      <c r="S42" s="14">
        <v>-160001</v>
      </c>
      <c r="T42" s="14">
        <v>-191469</v>
      </c>
      <c r="U42" s="14">
        <v>-153282</v>
      </c>
      <c r="V42" s="14">
        <v>-135578</v>
      </c>
      <c r="W42" s="14">
        <v>-135355</v>
      </c>
      <c r="X42" s="14">
        <v>-143653</v>
      </c>
      <c r="Y42" s="14">
        <v>-112232</v>
      </c>
      <c r="Z42" s="14">
        <v>-98929</v>
      </c>
      <c r="AA42" s="14">
        <v>-139730</v>
      </c>
      <c r="AB42" s="14">
        <v>-98603</v>
      </c>
      <c r="AC42" s="14">
        <v>-81938</v>
      </c>
      <c r="AD42" s="14">
        <v>-64751</v>
      </c>
      <c r="AE42" s="14">
        <v>-86486</v>
      </c>
      <c r="AF42" s="14">
        <v>-64594</v>
      </c>
      <c r="AG42" s="14">
        <v>-71110</v>
      </c>
      <c r="AH42" s="14">
        <v>-52460</v>
      </c>
      <c r="AI42" s="14">
        <v>-61559</v>
      </c>
      <c r="AJ42" s="14">
        <v>-64564</v>
      </c>
      <c r="AK42" s="14">
        <v>-60092</v>
      </c>
      <c r="AL42" s="14">
        <v>-51992</v>
      </c>
      <c r="AM42" s="14">
        <v>-113360</v>
      </c>
      <c r="AN42" s="14">
        <v>-56780</v>
      </c>
      <c r="AO42" s="14">
        <v>-50954</v>
      </c>
      <c r="AP42" s="14">
        <v>-38542</v>
      </c>
    </row>
    <row r="43" spans="1:42">
      <c r="A43" s="13" t="s">
        <v>127</v>
      </c>
      <c r="B43" s="27">
        <v>0</v>
      </c>
      <c r="C43" s="27">
        <v>134</v>
      </c>
      <c r="D43" s="27">
        <v>0</v>
      </c>
      <c r="E43" s="27">
        <v>209</v>
      </c>
      <c r="F43" s="27">
        <v>466</v>
      </c>
      <c r="G43" s="14">
        <v>5348</v>
      </c>
      <c r="H43" s="14">
        <v>1292</v>
      </c>
      <c r="I43" s="14">
        <v>0</v>
      </c>
      <c r="J43" s="14">
        <v>8</v>
      </c>
      <c r="K43" s="14">
        <v>-219</v>
      </c>
      <c r="L43" s="14">
        <v>423</v>
      </c>
      <c r="M43" s="14">
        <v>50</v>
      </c>
      <c r="N43" s="14">
        <v>-17</v>
      </c>
      <c r="O43" s="14">
        <v>7</v>
      </c>
      <c r="P43" s="14">
        <v>3</v>
      </c>
      <c r="Q43" s="14">
        <v>7</v>
      </c>
      <c r="R43" s="14">
        <v>0</v>
      </c>
      <c r="S43" s="14">
        <v>547</v>
      </c>
      <c r="T43" s="14">
        <v>37</v>
      </c>
      <c r="U43" s="14">
        <v>72</v>
      </c>
      <c r="V43" s="14">
        <v>494</v>
      </c>
      <c r="W43" s="14">
        <v>676</v>
      </c>
      <c r="X43" s="14">
        <v>0</v>
      </c>
      <c r="Y43" s="14">
        <v>436</v>
      </c>
      <c r="Z43" s="14">
        <v>0</v>
      </c>
      <c r="AA43" s="14">
        <v>895</v>
      </c>
      <c r="AB43" s="14">
        <v>0</v>
      </c>
      <c r="AC43" s="14">
        <v>578</v>
      </c>
      <c r="AD43" s="14">
        <v>333</v>
      </c>
      <c r="AE43" s="14">
        <v>2887</v>
      </c>
      <c r="AF43" s="14">
        <v>0</v>
      </c>
      <c r="AG43" s="14">
        <v>792</v>
      </c>
      <c r="AH43" s="14">
        <v>1</v>
      </c>
      <c r="AI43" s="14">
        <v>14</v>
      </c>
      <c r="AJ43" s="14">
        <v>1186</v>
      </c>
      <c r="AK43" s="14">
        <v>154</v>
      </c>
      <c r="AL43" s="14">
        <v>43</v>
      </c>
      <c r="AM43" s="14">
        <v>313</v>
      </c>
      <c r="AN43" s="14">
        <v>215</v>
      </c>
      <c r="AO43" s="14">
        <v>1151</v>
      </c>
      <c r="AP43" s="14">
        <v>2</v>
      </c>
    </row>
    <row r="44" spans="1:42">
      <c r="A44" s="13" t="s">
        <v>128</v>
      </c>
      <c r="B44" s="27">
        <v>0</v>
      </c>
      <c r="C44" s="27">
        <v>-4510</v>
      </c>
      <c r="D44" s="27">
        <v>6480</v>
      </c>
      <c r="E44" s="27">
        <v>-332</v>
      </c>
      <c r="F44" s="27">
        <v>-14274</v>
      </c>
      <c r="G44" s="14">
        <v>-3289</v>
      </c>
      <c r="H44" s="14">
        <v>3289</v>
      </c>
      <c r="I44" s="14">
        <v>0</v>
      </c>
      <c r="J44" s="14">
        <v>-3289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0</v>
      </c>
      <c r="AJ44" s="14">
        <v>0</v>
      </c>
      <c r="AK44" s="14">
        <v>0</v>
      </c>
      <c r="AL44" s="14">
        <v>0</v>
      </c>
      <c r="AM44" s="14">
        <v>0</v>
      </c>
      <c r="AN44" s="14">
        <v>0</v>
      </c>
      <c r="AO44" s="14">
        <v>0</v>
      </c>
      <c r="AP44" s="14">
        <v>0</v>
      </c>
    </row>
    <row r="45" spans="1:42">
      <c r="A45" s="13" t="s">
        <v>129</v>
      </c>
      <c r="B45" s="27">
        <v>-4000</v>
      </c>
      <c r="C45" s="27">
        <v>-17350</v>
      </c>
      <c r="D45" s="27">
        <v>-1100</v>
      </c>
      <c r="E45" s="27">
        <v>0</v>
      </c>
      <c r="F45" s="27">
        <v>0</v>
      </c>
      <c r="G45" s="14">
        <v>1768</v>
      </c>
      <c r="H45" s="14">
        <v>-1804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0</v>
      </c>
      <c r="AJ45" s="14">
        <v>0</v>
      </c>
      <c r="AK45" s="14">
        <v>0</v>
      </c>
      <c r="AL45" s="14">
        <v>0</v>
      </c>
      <c r="AM45" s="14">
        <v>0</v>
      </c>
      <c r="AN45" s="14">
        <v>0</v>
      </c>
      <c r="AO45" s="14">
        <v>0</v>
      </c>
      <c r="AP45" s="14">
        <v>0</v>
      </c>
    </row>
    <row r="46" spans="1:42">
      <c r="A46" s="13" t="s">
        <v>130</v>
      </c>
      <c r="B46" s="27">
        <v>0</v>
      </c>
      <c r="C46" s="27">
        <v>-479</v>
      </c>
      <c r="D46" s="27">
        <v>0</v>
      </c>
      <c r="E46" s="27">
        <v>-14292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27">
        <v>0</v>
      </c>
      <c r="P46" s="27">
        <v>0</v>
      </c>
      <c r="Q46" s="27">
        <v>0</v>
      </c>
      <c r="R46" s="27">
        <v>0</v>
      </c>
      <c r="S46" s="27">
        <v>0</v>
      </c>
      <c r="T46" s="27">
        <v>0</v>
      </c>
      <c r="U46" s="27">
        <v>0</v>
      </c>
      <c r="V46" s="27">
        <v>0</v>
      </c>
      <c r="W46" s="27">
        <v>0</v>
      </c>
      <c r="X46" s="27">
        <v>0</v>
      </c>
      <c r="Y46" s="27">
        <v>0</v>
      </c>
      <c r="Z46" s="27">
        <v>0</v>
      </c>
      <c r="AA46" s="27">
        <v>0</v>
      </c>
      <c r="AB46" s="27">
        <v>0</v>
      </c>
      <c r="AC46" s="27">
        <v>0</v>
      </c>
      <c r="AD46" s="27">
        <v>0</v>
      </c>
      <c r="AE46" s="27">
        <v>0</v>
      </c>
      <c r="AF46" s="27">
        <v>0</v>
      </c>
      <c r="AG46" s="27">
        <v>0</v>
      </c>
      <c r="AH46" s="27">
        <v>0</v>
      </c>
      <c r="AI46" s="27">
        <v>0</v>
      </c>
      <c r="AJ46" s="27">
        <v>0</v>
      </c>
      <c r="AK46" s="27">
        <v>0</v>
      </c>
      <c r="AL46" s="27">
        <v>0</v>
      </c>
      <c r="AM46" s="27">
        <v>0</v>
      </c>
      <c r="AN46" s="27">
        <v>0</v>
      </c>
      <c r="AO46" s="27">
        <v>0</v>
      </c>
      <c r="AP46" s="27">
        <v>0</v>
      </c>
    </row>
    <row r="47" spans="1:42">
      <c r="A47" s="17" t="s">
        <v>131</v>
      </c>
      <c r="B47" s="31">
        <f t="shared" ref="B47:AP47" si="5">SUM(B40:B46)</f>
        <v>-192236</v>
      </c>
      <c r="C47" s="31">
        <f t="shared" si="5"/>
        <v>-371792</v>
      </c>
      <c r="D47" s="31">
        <f t="shared" si="5"/>
        <v>-233881</v>
      </c>
      <c r="E47" s="31">
        <f t="shared" si="5"/>
        <v>-231785</v>
      </c>
      <c r="F47" s="31">
        <f t="shared" si="5"/>
        <v>-147671</v>
      </c>
      <c r="G47" s="31">
        <f t="shared" si="5"/>
        <v>-197905</v>
      </c>
      <c r="H47" s="31">
        <f t="shared" si="5"/>
        <v>-184449</v>
      </c>
      <c r="I47" s="31">
        <f t="shared" si="5"/>
        <v>-151252</v>
      </c>
      <c r="J47" s="31">
        <f t="shared" si="5"/>
        <v>-139491</v>
      </c>
      <c r="K47" s="31">
        <f t="shared" si="5"/>
        <v>-153801</v>
      </c>
      <c r="L47" s="31">
        <f t="shared" si="5"/>
        <v>142155.15955999994</v>
      </c>
      <c r="M47" s="31">
        <f t="shared" si="5"/>
        <v>-158687.6</v>
      </c>
      <c r="N47" s="31">
        <f t="shared" si="5"/>
        <v>-202441.93273</v>
      </c>
      <c r="O47" s="31">
        <f t="shared" si="5"/>
        <v>-220905</v>
      </c>
      <c r="P47" s="31">
        <f t="shared" si="5"/>
        <v>-191734</v>
      </c>
      <c r="Q47" s="31">
        <f t="shared" si="5"/>
        <v>-166090</v>
      </c>
      <c r="R47" s="31">
        <f t="shared" si="5"/>
        <v>-124239</v>
      </c>
      <c r="S47" s="31">
        <f t="shared" si="5"/>
        <v>-159454</v>
      </c>
      <c r="T47" s="31">
        <f t="shared" si="5"/>
        <v>-191432</v>
      </c>
      <c r="U47" s="31">
        <f t="shared" si="5"/>
        <v>-153210</v>
      </c>
      <c r="V47" s="31">
        <f t="shared" si="5"/>
        <v>-135084</v>
      </c>
      <c r="W47" s="31">
        <f t="shared" si="5"/>
        <v>-134679</v>
      </c>
      <c r="X47" s="31">
        <f t="shared" si="5"/>
        <v>-143653</v>
      </c>
      <c r="Y47" s="31">
        <f t="shared" si="5"/>
        <v>-111796</v>
      </c>
      <c r="Z47" s="31">
        <f t="shared" si="5"/>
        <v>-98929</v>
      </c>
      <c r="AA47" s="31">
        <f t="shared" si="5"/>
        <v>-144340</v>
      </c>
      <c r="AB47" s="31">
        <f t="shared" si="5"/>
        <v>-98603</v>
      </c>
      <c r="AC47" s="31">
        <f t="shared" si="5"/>
        <v>-81360</v>
      </c>
      <c r="AD47" s="31">
        <f t="shared" si="5"/>
        <v>-64418</v>
      </c>
      <c r="AE47" s="31">
        <f t="shared" si="5"/>
        <v>-83599</v>
      </c>
      <c r="AF47" s="31">
        <f t="shared" si="5"/>
        <v>-64594</v>
      </c>
      <c r="AG47" s="31">
        <f t="shared" si="5"/>
        <v>-70318</v>
      </c>
      <c r="AH47" s="31">
        <f t="shared" si="5"/>
        <v>-52459</v>
      </c>
      <c r="AI47" s="31">
        <f t="shared" si="5"/>
        <v>-61545</v>
      </c>
      <c r="AJ47" s="31">
        <f t="shared" si="5"/>
        <v>-63378</v>
      </c>
      <c r="AK47" s="31">
        <f t="shared" si="5"/>
        <v>-59938</v>
      </c>
      <c r="AL47" s="31">
        <f t="shared" si="5"/>
        <v>-51949</v>
      </c>
      <c r="AM47" s="31">
        <f t="shared" si="5"/>
        <v>-113047</v>
      </c>
      <c r="AN47" s="31">
        <f t="shared" si="5"/>
        <v>-56565</v>
      </c>
      <c r="AO47" s="31">
        <f t="shared" si="5"/>
        <v>-49803</v>
      </c>
      <c r="AP47" s="31">
        <f t="shared" si="5"/>
        <v>-38540</v>
      </c>
    </row>
    <row r="48" spans="1:42">
      <c r="A48" s="18"/>
      <c r="B48" s="18"/>
      <c r="C48" s="18"/>
      <c r="D48" s="18"/>
      <c r="E48" s="18"/>
      <c r="F48" s="18"/>
      <c r="G48" s="18"/>
      <c r="H48" s="18"/>
    </row>
    <row r="49" spans="1:42">
      <c r="A49" s="24" t="s">
        <v>132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</row>
    <row r="50" spans="1:42">
      <c r="A50" s="13" t="s">
        <v>133</v>
      </c>
      <c r="B50" s="27">
        <v>743251</v>
      </c>
      <c r="C50" s="27">
        <v>-702</v>
      </c>
      <c r="D50" s="27">
        <v>-73</v>
      </c>
      <c r="E50" s="27">
        <v>39954</v>
      </c>
      <c r="F50" s="27">
        <v>299056</v>
      </c>
      <c r="G50" s="14">
        <v>8416</v>
      </c>
      <c r="H50" s="14">
        <v>8380</v>
      </c>
      <c r="I50" s="14">
        <v>411599</v>
      </c>
      <c r="J50" s="14">
        <v>299821</v>
      </c>
      <c r="K50" s="14">
        <v>21866</v>
      </c>
      <c r="L50" s="14">
        <v>362644</v>
      </c>
      <c r="M50" s="14">
        <v>89169</v>
      </c>
      <c r="N50" s="14">
        <v>265244</v>
      </c>
      <c r="O50" s="14">
        <v>16994</v>
      </c>
      <c r="P50" s="14">
        <v>6373</v>
      </c>
      <c r="Q50" s="14">
        <v>400002</v>
      </c>
      <c r="R50" s="14">
        <v>585</v>
      </c>
      <c r="S50" s="14">
        <v>-9</v>
      </c>
      <c r="T50" s="14">
        <v>0</v>
      </c>
      <c r="U50" s="14">
        <v>314608</v>
      </c>
      <c r="V50" s="14">
        <v>85849</v>
      </c>
      <c r="W50" s="14">
        <v>80478</v>
      </c>
      <c r="X50" s="14">
        <v>61325</v>
      </c>
      <c r="Y50" s="14">
        <v>52410</v>
      </c>
      <c r="Z50" s="14">
        <v>28255</v>
      </c>
      <c r="AA50" s="14">
        <v>55928</v>
      </c>
      <c r="AB50" s="14">
        <v>24998</v>
      </c>
      <c r="AC50" s="14">
        <v>35560</v>
      </c>
      <c r="AD50" s="14">
        <v>4305</v>
      </c>
      <c r="AE50" s="14">
        <v>83379</v>
      </c>
      <c r="AF50" s="14">
        <v>0</v>
      </c>
      <c r="AG50" s="14">
        <v>0</v>
      </c>
      <c r="AH50" s="14">
        <v>37703</v>
      </c>
      <c r="AI50" s="14">
        <v>80278</v>
      </c>
      <c r="AJ50" s="14">
        <v>0</v>
      </c>
      <c r="AK50" s="14">
        <v>0</v>
      </c>
      <c r="AL50" s="14">
        <v>26121</v>
      </c>
      <c r="AM50" s="14">
        <v>62184</v>
      </c>
      <c r="AN50" s="14">
        <v>20000</v>
      </c>
      <c r="AO50" s="14">
        <v>16236</v>
      </c>
      <c r="AP50" s="14">
        <v>10326</v>
      </c>
    </row>
    <row r="51" spans="1:42">
      <c r="A51" s="13" t="s">
        <v>134</v>
      </c>
      <c r="B51" s="27">
        <v>-101202</v>
      </c>
      <c r="C51" s="27">
        <v>-77852</v>
      </c>
      <c r="D51" s="27">
        <v>-78</v>
      </c>
      <c r="E51" s="27">
        <v>-125229</v>
      </c>
      <c r="F51" s="27">
        <v>-314487</v>
      </c>
      <c r="G51" s="14">
        <v>-92225</v>
      </c>
      <c r="H51" s="14">
        <v>-10420</v>
      </c>
      <c r="I51" s="14">
        <v>-97362</v>
      </c>
      <c r="J51" s="14">
        <v>-25238</v>
      </c>
      <c r="K51" s="14">
        <v>-122220</v>
      </c>
      <c r="L51" s="14">
        <v>-95182</v>
      </c>
      <c r="M51" s="14">
        <v>-202015</v>
      </c>
      <c r="N51" s="14">
        <v>-43234</v>
      </c>
      <c r="O51" s="14">
        <v>-67777</v>
      </c>
      <c r="P51" s="14">
        <v>-28613</v>
      </c>
      <c r="Q51" s="14">
        <v>-64269</v>
      </c>
      <c r="R51" s="14">
        <v>-41938</v>
      </c>
      <c r="S51" s="14">
        <v>-102075</v>
      </c>
      <c r="T51" s="14">
        <v>-48218</v>
      </c>
      <c r="U51" s="14">
        <v>-47254</v>
      </c>
      <c r="V51" s="14">
        <v>-33474</v>
      </c>
      <c r="W51" s="14">
        <v>-33229</v>
      </c>
      <c r="X51" s="14">
        <v>-29670</v>
      </c>
      <c r="Y51" s="14">
        <v>-27260</v>
      </c>
      <c r="Z51" s="14">
        <v>-34858</v>
      </c>
      <c r="AA51" s="14">
        <v>-31268</v>
      </c>
      <c r="AB51" s="14">
        <v>-34844</v>
      </c>
      <c r="AC51" s="14">
        <v>-27936</v>
      </c>
      <c r="AD51" s="14">
        <v>-32814</v>
      </c>
      <c r="AE51" s="14">
        <v>-25356</v>
      </c>
      <c r="AF51" s="14">
        <v>-23921</v>
      </c>
      <c r="AG51" s="14">
        <v>-16392</v>
      </c>
      <c r="AH51" s="14">
        <v>-23142</v>
      </c>
      <c r="AI51" s="14">
        <v>-19620</v>
      </c>
      <c r="AJ51" s="14">
        <v>-13112</v>
      </c>
      <c r="AK51" s="14">
        <v>-10857</v>
      </c>
      <c r="AL51" s="14">
        <v>-16831</v>
      </c>
      <c r="AM51" s="14">
        <v>-19877</v>
      </c>
      <c r="AN51" s="14">
        <v>-36301</v>
      </c>
      <c r="AO51" s="14">
        <v>-10158</v>
      </c>
      <c r="AP51" s="14">
        <v>-15492</v>
      </c>
    </row>
    <row r="52" spans="1:42">
      <c r="A52" s="13" t="s">
        <v>135</v>
      </c>
      <c r="B52" s="27">
        <v>0</v>
      </c>
      <c r="C52" s="27">
        <v>0</v>
      </c>
      <c r="D52" s="27">
        <v>-73228</v>
      </c>
      <c r="E52" s="27">
        <v>0</v>
      </c>
      <c r="F52" s="27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-46925</v>
      </c>
      <c r="S52" s="14">
        <v>0</v>
      </c>
      <c r="T52" s="14">
        <v>0</v>
      </c>
      <c r="U52" s="14">
        <v>0</v>
      </c>
      <c r="V52" s="14">
        <v>0</v>
      </c>
      <c r="W52" s="14">
        <v>0</v>
      </c>
      <c r="X52" s="14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-20898</v>
      </c>
      <c r="AH52" s="14">
        <v>0</v>
      </c>
      <c r="AI52" s="14">
        <v>0</v>
      </c>
      <c r="AJ52" s="14">
        <v>0</v>
      </c>
      <c r="AK52" s="14">
        <v>0</v>
      </c>
      <c r="AL52" s="14">
        <v>0</v>
      </c>
      <c r="AM52" s="14">
        <v>0</v>
      </c>
      <c r="AN52" s="14">
        <v>0</v>
      </c>
      <c r="AO52" s="14">
        <v>0</v>
      </c>
      <c r="AP52" s="14">
        <v>0</v>
      </c>
    </row>
    <row r="53" spans="1:42">
      <c r="A53" s="13" t="s">
        <v>136</v>
      </c>
      <c r="B53" s="27">
        <v>-99</v>
      </c>
      <c r="C53" s="27">
        <v>-231106</v>
      </c>
      <c r="D53" s="27">
        <v>-64</v>
      </c>
      <c r="E53" s="27">
        <v>-83618</v>
      </c>
      <c r="F53" s="27">
        <v>-40</v>
      </c>
      <c r="G53" s="14">
        <v>-63433</v>
      </c>
      <c r="H53" s="14">
        <v>-19480</v>
      </c>
      <c r="I53" s="14">
        <v>-107020</v>
      </c>
      <c r="J53" s="14">
        <v>-585</v>
      </c>
      <c r="K53" s="14">
        <v>-92955</v>
      </c>
      <c r="L53" s="14">
        <v>-49</v>
      </c>
      <c r="M53" s="14">
        <v>-92378</v>
      </c>
      <c r="N53" s="14">
        <v>-1219</v>
      </c>
      <c r="O53" s="14">
        <v>-86444</v>
      </c>
      <c r="P53" s="14">
        <v>-3</v>
      </c>
      <c r="Q53" s="14">
        <v>-87114</v>
      </c>
      <c r="R53" s="14">
        <v>-61</v>
      </c>
      <c r="S53" s="14">
        <v>-85632</v>
      </c>
      <c r="T53" s="14">
        <v>-17</v>
      </c>
      <c r="U53" s="14">
        <v>-85131</v>
      </c>
      <c r="V53" s="14">
        <v>-67</v>
      </c>
      <c r="W53" s="14">
        <v>-81850</v>
      </c>
      <c r="X53" s="14">
        <v>-3</v>
      </c>
      <c r="Y53" s="14">
        <v>-71483</v>
      </c>
      <c r="Z53" s="14">
        <v>-6</v>
      </c>
      <c r="AA53" s="14">
        <v>-57302</v>
      </c>
      <c r="AB53" s="14">
        <v>-3</v>
      </c>
      <c r="AC53" s="14">
        <v>-63572</v>
      </c>
      <c r="AD53" s="14">
        <v>-403</v>
      </c>
      <c r="AE53" s="14">
        <v>-24541</v>
      </c>
      <c r="AF53" s="14">
        <v>0</v>
      </c>
      <c r="AG53" s="14">
        <v>-16609</v>
      </c>
      <c r="AH53" s="14">
        <v>-377</v>
      </c>
      <c r="AI53" s="14">
        <v>-16351</v>
      </c>
      <c r="AJ53" s="14">
        <v>0</v>
      </c>
      <c r="AK53" s="14">
        <v>-12989</v>
      </c>
      <c r="AL53" s="14">
        <v>1</v>
      </c>
      <c r="AM53" s="14">
        <v>-21362</v>
      </c>
      <c r="AN53" s="14">
        <v>-77</v>
      </c>
      <c r="AO53" s="14">
        <v>-12641</v>
      </c>
      <c r="AP53" s="14">
        <v>0</v>
      </c>
    </row>
    <row r="54" spans="1:42">
      <c r="A54" s="17" t="s">
        <v>137</v>
      </c>
      <c r="B54" s="16">
        <f t="shared" ref="B54:AO54" si="6">SUM(B50:B53)</f>
        <v>641950</v>
      </c>
      <c r="C54" s="16">
        <f t="shared" si="6"/>
        <v>-309660</v>
      </c>
      <c r="D54" s="16">
        <f t="shared" si="6"/>
        <v>-73443</v>
      </c>
      <c r="E54" s="16">
        <f t="shared" si="6"/>
        <v>-168893</v>
      </c>
      <c r="F54" s="16">
        <f t="shared" si="6"/>
        <v>-15471</v>
      </c>
      <c r="G54" s="16">
        <f t="shared" si="6"/>
        <v>-147242</v>
      </c>
      <c r="H54" s="16">
        <f t="shared" si="6"/>
        <v>-21520</v>
      </c>
      <c r="I54" s="16">
        <f t="shared" si="6"/>
        <v>207217</v>
      </c>
      <c r="J54" s="16">
        <f t="shared" si="6"/>
        <v>273998</v>
      </c>
      <c r="K54" s="16">
        <f t="shared" si="6"/>
        <v>-193309</v>
      </c>
      <c r="L54" s="16">
        <f t="shared" si="6"/>
        <v>267413</v>
      </c>
      <c r="M54" s="16">
        <f t="shared" si="6"/>
        <v>-205224</v>
      </c>
      <c r="N54" s="16">
        <f t="shared" si="6"/>
        <v>220791</v>
      </c>
      <c r="O54" s="16">
        <f t="shared" si="6"/>
        <v>-137227</v>
      </c>
      <c r="P54" s="16">
        <f t="shared" si="6"/>
        <v>-22243</v>
      </c>
      <c r="Q54" s="16">
        <f t="shared" si="6"/>
        <v>248619</v>
      </c>
      <c r="R54" s="16">
        <f t="shared" si="6"/>
        <v>-88339</v>
      </c>
      <c r="S54" s="16">
        <f t="shared" si="6"/>
        <v>-187716</v>
      </c>
      <c r="T54" s="16">
        <f t="shared" si="6"/>
        <v>-48235</v>
      </c>
      <c r="U54" s="16">
        <f t="shared" si="6"/>
        <v>182223</v>
      </c>
      <c r="V54" s="16">
        <f t="shared" si="6"/>
        <v>52308</v>
      </c>
      <c r="W54" s="16">
        <f t="shared" si="6"/>
        <v>-34601</v>
      </c>
      <c r="X54" s="16">
        <f t="shared" si="6"/>
        <v>31652</v>
      </c>
      <c r="Y54" s="16">
        <f t="shared" si="6"/>
        <v>-46333</v>
      </c>
      <c r="Z54" s="16">
        <f>SUM(Z50:Z53)</f>
        <v>-6609</v>
      </c>
      <c r="AA54" s="16">
        <f t="shared" si="6"/>
        <v>-32642</v>
      </c>
      <c r="AB54" s="16">
        <f t="shared" si="6"/>
        <v>-9849</v>
      </c>
      <c r="AC54" s="16">
        <f t="shared" si="6"/>
        <v>-55948</v>
      </c>
      <c r="AD54" s="16">
        <f t="shared" si="6"/>
        <v>-28912</v>
      </c>
      <c r="AE54" s="16">
        <f t="shared" si="6"/>
        <v>33482</v>
      </c>
      <c r="AF54" s="16">
        <f t="shared" si="6"/>
        <v>-23921</v>
      </c>
      <c r="AG54" s="16">
        <f t="shared" si="6"/>
        <v>-53899</v>
      </c>
      <c r="AH54" s="16">
        <f t="shared" si="6"/>
        <v>14184</v>
      </c>
      <c r="AI54" s="16">
        <f t="shared" si="6"/>
        <v>44307</v>
      </c>
      <c r="AJ54" s="16">
        <f t="shared" si="6"/>
        <v>-13112</v>
      </c>
      <c r="AK54" s="16">
        <f t="shared" si="6"/>
        <v>-23846</v>
      </c>
      <c r="AL54" s="16">
        <f t="shared" si="6"/>
        <v>9291</v>
      </c>
      <c r="AM54" s="16">
        <f t="shared" si="6"/>
        <v>20945</v>
      </c>
      <c r="AN54" s="16">
        <f t="shared" si="6"/>
        <v>-16378</v>
      </c>
      <c r="AO54" s="16">
        <f t="shared" si="6"/>
        <v>-6563</v>
      </c>
      <c r="AP54" s="16">
        <f>SUM(AP50:AP53)</f>
        <v>-5166</v>
      </c>
    </row>
    <row r="55" spans="1:42">
      <c r="A55" s="18"/>
      <c r="B55" s="18"/>
      <c r="C55" s="18"/>
      <c r="D55" s="18"/>
      <c r="E55" s="18"/>
      <c r="F55" s="18"/>
      <c r="G55" s="18"/>
      <c r="H55" s="18"/>
    </row>
    <row r="56" spans="1:42">
      <c r="A56" s="10" t="s">
        <v>138</v>
      </c>
      <c r="B56" s="11">
        <f t="shared" ref="B56:AP56" si="7">B54+B47+B37</f>
        <v>110037</v>
      </c>
      <c r="C56" s="11">
        <f t="shared" si="7"/>
        <v>108959</v>
      </c>
      <c r="D56" s="11">
        <f t="shared" si="7"/>
        <v>-19527</v>
      </c>
      <c r="E56" s="11">
        <f t="shared" si="7"/>
        <v>-467749.00000000006</v>
      </c>
      <c r="F56" s="11">
        <f t="shared" si="7"/>
        <v>-145923.09588000068</v>
      </c>
      <c r="G56" s="11">
        <f t="shared" si="7"/>
        <v>280151.45802999998</v>
      </c>
      <c r="H56" s="11">
        <f t="shared" si="7"/>
        <v>333789.88618999929</v>
      </c>
      <c r="I56" s="11">
        <f t="shared" si="7"/>
        <v>-267290.88618999929</v>
      </c>
      <c r="J56" s="11">
        <f t="shared" si="7"/>
        <v>234480.85732305178</v>
      </c>
      <c r="K56" s="11">
        <f t="shared" si="7"/>
        <v>-107456.22374249966</v>
      </c>
      <c r="L56" s="11">
        <f t="shared" si="7"/>
        <v>261295.44128764715</v>
      </c>
      <c r="M56" s="11">
        <f t="shared" si="7"/>
        <v>-98208.84366000013</v>
      </c>
      <c r="N56" s="11">
        <f t="shared" si="7"/>
        <v>2027.9966500000446</v>
      </c>
      <c r="O56" s="11">
        <f t="shared" si="7"/>
        <v>-31988</v>
      </c>
      <c r="P56" s="11">
        <f t="shared" si="7"/>
        <v>-7698.6332100001164</v>
      </c>
      <c r="Q56" s="11">
        <f t="shared" si="7"/>
        <v>178579.40000000002</v>
      </c>
      <c r="R56" s="11">
        <f t="shared" si="7"/>
        <v>-162198</v>
      </c>
      <c r="S56" s="11">
        <f t="shared" si="7"/>
        <v>-129690</v>
      </c>
      <c r="T56" s="11">
        <f t="shared" si="7"/>
        <v>70199.895870000008</v>
      </c>
      <c r="U56" s="11">
        <f t="shared" si="7"/>
        <v>142761.78284</v>
      </c>
      <c r="V56" s="11">
        <f t="shared" si="7"/>
        <v>-95031.075760000007</v>
      </c>
      <c r="W56" s="11">
        <f t="shared" si="7"/>
        <v>20805</v>
      </c>
      <c r="X56" s="11">
        <f t="shared" si="7"/>
        <v>199331</v>
      </c>
      <c r="Y56" s="11">
        <f t="shared" si="7"/>
        <v>-50274</v>
      </c>
      <c r="Z56" s="11">
        <f t="shared" si="7"/>
        <v>-159281</v>
      </c>
      <c r="AA56" s="11">
        <f t="shared" si="7"/>
        <v>-3809</v>
      </c>
      <c r="AB56" s="11">
        <f t="shared" si="7"/>
        <v>58282</v>
      </c>
      <c r="AC56" s="11">
        <f t="shared" si="7"/>
        <v>-18495</v>
      </c>
      <c r="AD56" s="11">
        <f t="shared" si="7"/>
        <v>-51395</v>
      </c>
      <c r="AE56" s="11">
        <f t="shared" si="7"/>
        <v>131421</v>
      </c>
      <c r="AF56" s="11">
        <f t="shared" si="7"/>
        <v>6260</v>
      </c>
      <c r="AG56" s="11">
        <f t="shared" si="7"/>
        <v>4365</v>
      </c>
      <c r="AH56" s="11">
        <f t="shared" si="7"/>
        <v>-102742</v>
      </c>
      <c r="AI56" s="11">
        <f t="shared" si="7"/>
        <v>119518</v>
      </c>
      <c r="AJ56" s="11">
        <f t="shared" si="7"/>
        <v>48810</v>
      </c>
      <c r="AK56" s="11">
        <f t="shared" si="7"/>
        <v>-53451</v>
      </c>
      <c r="AL56" s="11">
        <f t="shared" si="7"/>
        <v>-39955</v>
      </c>
      <c r="AM56" s="11">
        <f t="shared" si="7"/>
        <v>-51441</v>
      </c>
      <c r="AN56" s="11">
        <f t="shared" si="7"/>
        <v>93477</v>
      </c>
      <c r="AO56" s="11">
        <f t="shared" si="7"/>
        <v>-44514</v>
      </c>
      <c r="AP56" s="11">
        <f t="shared" si="7"/>
        <v>-170530</v>
      </c>
    </row>
    <row r="57" spans="1:42">
      <c r="A57" s="18"/>
      <c r="B57" s="18"/>
      <c r="C57" s="18"/>
      <c r="D57" s="18"/>
      <c r="E57" s="18"/>
      <c r="F57" s="18"/>
      <c r="G57" s="18"/>
      <c r="H57" s="18"/>
    </row>
    <row r="58" spans="1:42">
      <c r="A58" s="13" t="s">
        <v>139</v>
      </c>
      <c r="B58" s="27">
        <f t="shared" ref="B58" si="8">C59</f>
        <v>356116.95974819822</v>
      </c>
      <c r="C58" s="27">
        <f t="shared" ref="C58" si="9">D59</f>
        <v>247157.95974819822</v>
      </c>
      <c r="D58" s="27">
        <f t="shared" ref="D58:AN58" si="10">E59</f>
        <v>266684.95974819822</v>
      </c>
      <c r="E58" s="27">
        <f t="shared" si="10"/>
        <v>734433.95974819828</v>
      </c>
      <c r="F58" s="27">
        <f t="shared" si="10"/>
        <v>880357.05562819901</v>
      </c>
      <c r="G58" s="14">
        <f t="shared" si="10"/>
        <v>600205.59759819903</v>
      </c>
      <c r="H58" s="14">
        <f t="shared" si="10"/>
        <v>266415.71140819974</v>
      </c>
      <c r="I58" s="14">
        <f t="shared" si="10"/>
        <v>533706.59759819903</v>
      </c>
      <c r="J58" s="14">
        <f t="shared" si="10"/>
        <v>299225.74027514731</v>
      </c>
      <c r="K58" s="14">
        <f t="shared" si="10"/>
        <v>406681.96401764697</v>
      </c>
      <c r="L58" s="14">
        <f t="shared" si="10"/>
        <v>145386.52272999979</v>
      </c>
      <c r="M58" s="14">
        <f t="shared" si="10"/>
        <v>243595.36638999992</v>
      </c>
      <c r="N58" s="14">
        <f t="shared" si="10"/>
        <v>241567.36973999988</v>
      </c>
      <c r="O58" s="14">
        <f t="shared" si="10"/>
        <v>273555.36973999988</v>
      </c>
      <c r="P58" s="14">
        <f t="shared" si="10"/>
        <v>281254.00294999999</v>
      </c>
      <c r="Q58" s="14">
        <f t="shared" si="10"/>
        <v>102674.60294999997</v>
      </c>
      <c r="R58" s="14">
        <f t="shared" si="10"/>
        <v>264872.60294999997</v>
      </c>
      <c r="S58" s="14">
        <f t="shared" si="10"/>
        <v>394562.60294999997</v>
      </c>
      <c r="T58" s="14">
        <f t="shared" si="10"/>
        <v>324362.70707999996</v>
      </c>
      <c r="U58" s="14">
        <f t="shared" si="10"/>
        <v>181600.92423999999</v>
      </c>
      <c r="V58" s="14">
        <f t="shared" si="10"/>
        <v>276632</v>
      </c>
      <c r="W58" s="14">
        <f t="shared" si="10"/>
        <v>255827</v>
      </c>
      <c r="X58" s="14">
        <f t="shared" si="10"/>
        <v>56496</v>
      </c>
      <c r="Y58" s="14">
        <f t="shared" si="10"/>
        <v>106770</v>
      </c>
      <c r="Z58" s="14">
        <f t="shared" si="10"/>
        <v>266051</v>
      </c>
      <c r="AA58" s="14">
        <f t="shared" si="10"/>
        <v>269860</v>
      </c>
      <c r="AB58" s="14">
        <f t="shared" si="10"/>
        <v>211578</v>
      </c>
      <c r="AC58" s="14">
        <f t="shared" si="10"/>
        <v>230073</v>
      </c>
      <c r="AD58" s="14">
        <f>AE59+279</f>
        <v>281468</v>
      </c>
      <c r="AE58" s="14">
        <f t="shared" si="10"/>
        <v>149768</v>
      </c>
      <c r="AF58" s="14">
        <f t="shared" si="10"/>
        <v>143508</v>
      </c>
      <c r="AG58" s="14">
        <f t="shared" si="10"/>
        <v>139143</v>
      </c>
      <c r="AH58" s="14">
        <f t="shared" si="10"/>
        <v>241885</v>
      </c>
      <c r="AI58" s="14">
        <f t="shared" si="10"/>
        <v>122367</v>
      </c>
      <c r="AJ58" s="14">
        <f t="shared" si="10"/>
        <v>73557</v>
      </c>
      <c r="AK58" s="14">
        <f t="shared" si="10"/>
        <v>127008</v>
      </c>
      <c r="AL58" s="14">
        <f t="shared" si="10"/>
        <v>166963</v>
      </c>
      <c r="AM58" s="14">
        <f t="shared" si="10"/>
        <v>218404</v>
      </c>
      <c r="AN58" s="14">
        <f t="shared" si="10"/>
        <v>124927</v>
      </c>
      <c r="AO58" s="14">
        <f>AP59</f>
        <v>169441</v>
      </c>
      <c r="AP58" s="14">
        <f>+AP59-AP56</f>
        <v>339971</v>
      </c>
    </row>
    <row r="59" spans="1:42">
      <c r="A59" s="13" t="s">
        <v>140</v>
      </c>
      <c r="B59" s="14">
        <f t="shared" ref="B59:C59" si="11">B58+B56</f>
        <v>466153.95974819822</v>
      </c>
      <c r="C59" s="14">
        <f t="shared" si="11"/>
        <v>356116.95974819822</v>
      </c>
      <c r="D59" s="14">
        <f t="shared" ref="D59:AO59" si="12">D58+D56</f>
        <v>247157.95974819822</v>
      </c>
      <c r="E59" s="14">
        <f t="shared" si="12"/>
        <v>266684.95974819822</v>
      </c>
      <c r="F59" s="14">
        <f t="shared" si="12"/>
        <v>734433.95974819828</v>
      </c>
      <c r="G59" s="14">
        <f t="shared" si="12"/>
        <v>880357.05562819901</v>
      </c>
      <c r="H59" s="14">
        <f t="shared" si="12"/>
        <v>600205.59759819903</v>
      </c>
      <c r="I59" s="14">
        <f t="shared" si="12"/>
        <v>266415.71140819974</v>
      </c>
      <c r="J59" s="14">
        <f t="shared" si="12"/>
        <v>533706.59759819903</v>
      </c>
      <c r="K59" s="14">
        <f t="shared" si="12"/>
        <v>299225.74027514731</v>
      </c>
      <c r="L59" s="14">
        <f t="shared" si="12"/>
        <v>406681.96401764697</v>
      </c>
      <c r="M59" s="14">
        <f t="shared" si="12"/>
        <v>145386.52272999979</v>
      </c>
      <c r="N59" s="14">
        <f t="shared" si="12"/>
        <v>243595.36638999992</v>
      </c>
      <c r="O59" s="14">
        <f t="shared" si="12"/>
        <v>241567.36973999988</v>
      </c>
      <c r="P59" s="14">
        <f t="shared" si="12"/>
        <v>273555.36973999988</v>
      </c>
      <c r="Q59" s="14">
        <f t="shared" si="12"/>
        <v>281254.00294999999</v>
      </c>
      <c r="R59" s="14">
        <f t="shared" si="12"/>
        <v>102674.60294999997</v>
      </c>
      <c r="S59" s="14">
        <f t="shared" si="12"/>
        <v>264872.60294999997</v>
      </c>
      <c r="T59" s="14">
        <f t="shared" si="12"/>
        <v>394562.60294999997</v>
      </c>
      <c r="U59" s="14">
        <f t="shared" si="12"/>
        <v>324362.70707999996</v>
      </c>
      <c r="V59" s="14">
        <f t="shared" si="12"/>
        <v>181600.92423999999</v>
      </c>
      <c r="W59" s="14">
        <f t="shared" si="12"/>
        <v>276632</v>
      </c>
      <c r="X59" s="14">
        <f t="shared" si="12"/>
        <v>255827</v>
      </c>
      <c r="Y59" s="14">
        <f t="shared" si="12"/>
        <v>56496</v>
      </c>
      <c r="Z59" s="14">
        <f t="shared" si="12"/>
        <v>106770</v>
      </c>
      <c r="AA59" s="14">
        <f t="shared" si="12"/>
        <v>266051</v>
      </c>
      <c r="AB59" s="14">
        <f t="shared" si="12"/>
        <v>269860</v>
      </c>
      <c r="AC59" s="14">
        <f t="shared" si="12"/>
        <v>211578</v>
      </c>
      <c r="AD59" s="14">
        <f t="shared" si="12"/>
        <v>230073</v>
      </c>
      <c r="AE59" s="14">
        <f t="shared" si="12"/>
        <v>281189</v>
      </c>
      <c r="AF59" s="14">
        <f t="shared" si="12"/>
        <v>149768</v>
      </c>
      <c r="AG59" s="14">
        <f t="shared" si="12"/>
        <v>143508</v>
      </c>
      <c r="AH59" s="14">
        <f t="shared" si="12"/>
        <v>139143</v>
      </c>
      <c r="AI59" s="14">
        <f t="shared" si="12"/>
        <v>241885</v>
      </c>
      <c r="AJ59" s="14">
        <f t="shared" si="12"/>
        <v>122367</v>
      </c>
      <c r="AK59" s="14">
        <f t="shared" si="12"/>
        <v>73557</v>
      </c>
      <c r="AL59" s="14">
        <f t="shared" si="12"/>
        <v>127008</v>
      </c>
      <c r="AM59" s="14">
        <f t="shared" si="12"/>
        <v>166963</v>
      </c>
      <c r="AN59" s="14">
        <f t="shared" si="12"/>
        <v>218404</v>
      </c>
      <c r="AO59" s="14">
        <f t="shared" si="12"/>
        <v>124927</v>
      </c>
      <c r="AP59" s="14">
        <v>169441</v>
      </c>
    </row>
    <row r="60" spans="1:42">
      <c r="A60" s="18"/>
      <c r="B60" s="18"/>
      <c r="C60" s="18"/>
      <c r="D60" s="18"/>
      <c r="E60" s="18"/>
      <c r="F60" s="18"/>
      <c r="G60" s="18"/>
      <c r="H60" s="18"/>
    </row>
    <row r="61" spans="1:42">
      <c r="A61" s="55" t="s">
        <v>198</v>
      </c>
      <c r="X61" s="26"/>
      <c r="AC61" s="26"/>
    </row>
  </sheetData>
  <pageMargins left="0.78740157499999996" right="0.78740157499999996" top="0.984251969" bottom="0.984251969" header="0.4921259845" footer="0.4921259845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9288"/>
  </sheetPr>
  <dimension ref="A1:AP57"/>
  <sheetViews>
    <sheetView showGridLines="0" zoomScale="85" zoomScaleNormal="85" workbookViewId="0">
      <pane xSplit="1" ySplit="1" topLeftCell="B2" activePane="bottomRight" state="frozen"/>
      <selection pane="topRight"/>
      <selection pane="bottomLeft"/>
      <selection pane="bottomRight" activeCell="B1" sqref="B1"/>
    </sheetView>
  </sheetViews>
  <sheetFormatPr defaultColWidth="10.6328125" defaultRowHeight="14.5"/>
  <cols>
    <col min="1" max="1" width="28.6328125" style="18" customWidth="1"/>
    <col min="2" max="42" width="10.6328125" style="18" customWidth="1"/>
    <col min="43" max="16384" width="10.6328125" style="18"/>
  </cols>
  <sheetData>
    <row r="1" spans="1:42" s="19" customFormat="1" ht="29" customHeight="1">
      <c r="A1" s="1" t="s">
        <v>173</v>
      </c>
      <c r="B1" s="1" t="s">
        <v>192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60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94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</row>
    <row r="3" spans="1:42">
      <c r="A3" s="24" t="s">
        <v>150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</row>
    <row r="4" spans="1:42">
      <c r="A4" s="13" t="s">
        <v>151</v>
      </c>
      <c r="B4" s="14">
        <v>1796</v>
      </c>
      <c r="C4" s="14">
        <v>1744</v>
      </c>
      <c r="D4" s="27">
        <v>1683</v>
      </c>
      <c r="E4" s="14">
        <v>1630</v>
      </c>
      <c r="F4" s="14">
        <v>1572</v>
      </c>
      <c r="G4" s="14">
        <v>1542</v>
      </c>
      <c r="H4" s="14">
        <v>1488</v>
      </c>
      <c r="I4" s="14">
        <v>1439</v>
      </c>
      <c r="J4" s="14">
        <v>1387</v>
      </c>
      <c r="K4" s="14">
        <v>1352</v>
      </c>
      <c r="L4" s="14">
        <v>1297</v>
      </c>
      <c r="M4" s="14">
        <v>1250</v>
      </c>
      <c r="N4" s="14">
        <v>1204</v>
      </c>
      <c r="O4" s="14">
        <v>1174</v>
      </c>
      <c r="P4" s="14">
        <v>1122</v>
      </c>
      <c r="Q4" s="14">
        <v>1087</v>
      </c>
      <c r="R4" s="14">
        <v>1053</v>
      </c>
      <c r="S4" s="14">
        <v>1035</v>
      </c>
      <c r="T4" s="14">
        <v>987</v>
      </c>
      <c r="U4" s="14">
        <v>961</v>
      </c>
      <c r="V4" s="14">
        <v>939</v>
      </c>
      <c r="W4" s="14">
        <v>926</v>
      </c>
      <c r="X4" s="14">
        <v>894</v>
      </c>
      <c r="Y4" s="14">
        <v>877</v>
      </c>
      <c r="Z4" s="14">
        <v>854</v>
      </c>
      <c r="AA4" s="14">
        <v>819</v>
      </c>
      <c r="AB4" s="14">
        <v>786</v>
      </c>
      <c r="AC4" s="14">
        <v>764</v>
      </c>
      <c r="AD4" s="14">
        <v>742</v>
      </c>
      <c r="AE4" s="14">
        <v>736</v>
      </c>
      <c r="AF4" s="14">
        <v>703</v>
      </c>
      <c r="AG4" s="14">
        <v>677</v>
      </c>
      <c r="AH4" s="14">
        <v>658</v>
      </c>
      <c r="AI4" s="14">
        <v>649</v>
      </c>
      <c r="AJ4" s="14">
        <v>607</v>
      </c>
      <c r="AK4" s="14">
        <v>581</v>
      </c>
      <c r="AL4" s="14">
        <v>567</v>
      </c>
      <c r="AM4" s="14">
        <v>562</v>
      </c>
      <c r="AN4" s="14">
        <v>544</v>
      </c>
      <c r="AO4" s="14">
        <v>526</v>
      </c>
      <c r="AP4" s="14">
        <v>509</v>
      </c>
    </row>
    <row r="5" spans="1:42">
      <c r="A5" s="13" t="s">
        <v>152</v>
      </c>
      <c r="B5" s="14">
        <v>243</v>
      </c>
      <c r="C5" s="14">
        <v>266</v>
      </c>
      <c r="D5" s="27">
        <v>259</v>
      </c>
      <c r="E5" s="14">
        <v>238</v>
      </c>
      <c r="F5" s="14">
        <v>254</v>
      </c>
      <c r="G5" s="14">
        <v>237</v>
      </c>
      <c r="H5" s="14">
        <v>223</v>
      </c>
      <c r="I5" s="14">
        <v>211</v>
      </c>
      <c r="J5" s="14">
        <v>201</v>
      </c>
      <c r="K5" s="14">
        <v>199</v>
      </c>
      <c r="L5" s="14">
        <v>199</v>
      </c>
      <c r="M5" s="14">
        <v>197</v>
      </c>
      <c r="N5" s="14">
        <v>201</v>
      </c>
      <c r="O5" s="14">
        <v>204</v>
      </c>
      <c r="P5" s="14">
        <v>209</v>
      </c>
      <c r="Q5" s="14">
        <v>191</v>
      </c>
      <c r="R5" s="14">
        <v>171</v>
      </c>
      <c r="S5" s="14">
        <v>153</v>
      </c>
      <c r="T5" s="14">
        <v>140</v>
      </c>
      <c r="U5" s="14">
        <v>136</v>
      </c>
      <c r="V5" s="14">
        <v>127</v>
      </c>
      <c r="W5" s="14">
        <v>126</v>
      </c>
      <c r="X5" s="14">
        <v>119</v>
      </c>
      <c r="Y5" s="14">
        <v>115</v>
      </c>
      <c r="Z5" s="14">
        <v>111</v>
      </c>
      <c r="AA5" s="14">
        <v>128</v>
      </c>
      <c r="AB5" s="14">
        <v>126</v>
      </c>
      <c r="AC5" s="14">
        <v>122</v>
      </c>
      <c r="AD5" s="14">
        <v>122</v>
      </c>
      <c r="AE5" s="14">
        <v>94</v>
      </c>
      <c r="AF5" s="14">
        <v>92</v>
      </c>
      <c r="AG5" s="14">
        <v>98</v>
      </c>
      <c r="AH5" s="14">
        <v>93</v>
      </c>
      <c r="AI5" s="14">
        <v>93</v>
      </c>
      <c r="AJ5" s="14">
        <v>103</v>
      </c>
      <c r="AK5" s="14">
        <v>101</v>
      </c>
      <c r="AL5" s="14">
        <v>102</v>
      </c>
      <c r="AM5" s="14">
        <v>104</v>
      </c>
      <c r="AN5" s="14">
        <v>80</v>
      </c>
      <c r="AO5" s="14">
        <v>74</v>
      </c>
      <c r="AP5" s="14">
        <v>73</v>
      </c>
    </row>
    <row r="6" spans="1:42">
      <c r="A6" s="13" t="s">
        <v>153</v>
      </c>
      <c r="B6" s="14">
        <v>239</v>
      </c>
      <c r="C6" s="14">
        <v>240</v>
      </c>
      <c r="D6" s="27">
        <v>236</v>
      </c>
      <c r="E6" s="14">
        <v>258</v>
      </c>
      <c r="F6" s="14">
        <v>252</v>
      </c>
      <c r="G6" s="14">
        <v>280</v>
      </c>
      <c r="H6" s="14">
        <v>272</v>
      </c>
      <c r="I6" s="14">
        <v>243</v>
      </c>
      <c r="J6" s="14">
        <v>258</v>
      </c>
      <c r="K6" s="14">
        <v>237</v>
      </c>
      <c r="L6" s="14">
        <v>223</v>
      </c>
      <c r="M6" s="14">
        <v>211</v>
      </c>
      <c r="N6" s="14">
        <v>202</v>
      </c>
      <c r="O6" s="14">
        <v>204</v>
      </c>
      <c r="P6" s="14">
        <v>205</v>
      </c>
      <c r="Q6" s="14">
        <v>207</v>
      </c>
      <c r="R6" s="14">
        <v>213</v>
      </c>
      <c r="S6" s="14">
        <v>210</v>
      </c>
      <c r="T6" s="14">
        <v>213</v>
      </c>
      <c r="U6" s="14">
        <v>196</v>
      </c>
      <c r="V6" s="14">
        <v>172</v>
      </c>
      <c r="W6" s="14">
        <v>152</v>
      </c>
      <c r="X6" s="14">
        <v>142</v>
      </c>
      <c r="Y6" s="14">
        <v>139</v>
      </c>
      <c r="Z6" s="14">
        <v>130</v>
      </c>
      <c r="AA6" s="14">
        <v>129</v>
      </c>
      <c r="AB6" s="14">
        <v>121</v>
      </c>
      <c r="AC6" s="14">
        <v>116</v>
      </c>
      <c r="AD6" s="14">
        <v>113</v>
      </c>
      <c r="AE6" s="14">
        <v>130</v>
      </c>
      <c r="AF6" s="14">
        <v>129</v>
      </c>
      <c r="AG6" s="14">
        <v>123</v>
      </c>
      <c r="AH6" s="14">
        <v>122</v>
      </c>
      <c r="AI6" s="14">
        <v>95</v>
      </c>
      <c r="AJ6" s="14">
        <v>91</v>
      </c>
      <c r="AK6" s="14">
        <v>99</v>
      </c>
      <c r="AL6" s="14">
        <v>98</v>
      </c>
      <c r="AM6" s="14">
        <v>97</v>
      </c>
      <c r="AN6" s="14">
        <v>105</v>
      </c>
      <c r="AO6" s="14">
        <v>103</v>
      </c>
      <c r="AP6" s="14">
        <v>105</v>
      </c>
    </row>
    <row r="7" spans="1:42">
      <c r="A7" s="13" t="s">
        <v>154</v>
      </c>
      <c r="B7" s="14">
        <v>252</v>
      </c>
      <c r="C7" s="14">
        <v>240</v>
      </c>
      <c r="D7" s="27">
        <v>236</v>
      </c>
      <c r="E7" s="14">
        <v>248</v>
      </c>
      <c r="F7" s="14">
        <v>241</v>
      </c>
      <c r="G7" s="14">
        <v>239.99999999999997</v>
      </c>
      <c r="H7" s="14">
        <v>237</v>
      </c>
      <c r="I7" s="14">
        <v>266</v>
      </c>
      <c r="J7" s="14">
        <v>258</v>
      </c>
      <c r="K7" s="14">
        <v>282</v>
      </c>
      <c r="L7" s="14">
        <v>273</v>
      </c>
      <c r="M7" s="14">
        <v>256</v>
      </c>
      <c r="N7" s="14">
        <v>263</v>
      </c>
      <c r="O7" s="14">
        <v>240</v>
      </c>
      <c r="P7" s="14">
        <v>229</v>
      </c>
      <c r="Q7" s="14">
        <v>220</v>
      </c>
      <c r="R7" s="14">
        <v>211</v>
      </c>
      <c r="S7" s="14">
        <v>209</v>
      </c>
      <c r="T7" s="14">
        <v>211</v>
      </c>
      <c r="U7" s="14">
        <v>210</v>
      </c>
      <c r="V7" s="14">
        <v>216</v>
      </c>
      <c r="W7" s="14">
        <v>213</v>
      </c>
      <c r="X7" s="14">
        <v>212</v>
      </c>
      <c r="Y7" s="14">
        <v>196</v>
      </c>
      <c r="Z7" s="14">
        <v>176</v>
      </c>
      <c r="AA7" s="14">
        <v>156</v>
      </c>
      <c r="AB7" s="14">
        <v>144</v>
      </c>
      <c r="AC7" s="14">
        <v>140</v>
      </c>
      <c r="AD7" s="14">
        <v>132</v>
      </c>
      <c r="AE7" s="14">
        <v>131</v>
      </c>
      <c r="AF7" s="14">
        <v>121</v>
      </c>
      <c r="AG7" s="14">
        <v>117</v>
      </c>
      <c r="AH7" s="14">
        <v>113</v>
      </c>
      <c r="AI7" s="14">
        <v>130</v>
      </c>
      <c r="AJ7" s="14">
        <v>130</v>
      </c>
      <c r="AK7" s="14">
        <v>125</v>
      </c>
      <c r="AL7" s="14">
        <v>128</v>
      </c>
      <c r="AM7" s="14">
        <v>101</v>
      </c>
      <c r="AN7" s="14">
        <v>99</v>
      </c>
      <c r="AO7" s="14">
        <v>104</v>
      </c>
      <c r="AP7" s="14">
        <v>98</v>
      </c>
    </row>
    <row r="8" spans="1:42">
      <c r="A8" s="17" t="s">
        <v>155</v>
      </c>
      <c r="B8" s="16">
        <f t="shared" ref="B8:AP8" si="0">SUM(B4:B7)</f>
        <v>2530</v>
      </c>
      <c r="C8" s="16">
        <f t="shared" si="0"/>
        <v>2490</v>
      </c>
      <c r="D8" s="16">
        <f t="shared" si="0"/>
        <v>2414</v>
      </c>
      <c r="E8" s="16">
        <f t="shared" si="0"/>
        <v>2374</v>
      </c>
      <c r="F8" s="16">
        <f t="shared" si="0"/>
        <v>2319</v>
      </c>
      <c r="G8" s="16">
        <f t="shared" si="0"/>
        <v>2299</v>
      </c>
      <c r="H8" s="16">
        <f t="shared" si="0"/>
        <v>2220</v>
      </c>
      <c r="I8" s="16">
        <f t="shared" si="0"/>
        <v>2159</v>
      </c>
      <c r="J8" s="16">
        <f t="shared" si="0"/>
        <v>2104</v>
      </c>
      <c r="K8" s="16">
        <f t="shared" si="0"/>
        <v>2070</v>
      </c>
      <c r="L8" s="16">
        <f t="shared" si="0"/>
        <v>1992</v>
      </c>
      <c r="M8" s="16">
        <f t="shared" si="0"/>
        <v>1914</v>
      </c>
      <c r="N8" s="16">
        <f t="shared" si="0"/>
        <v>1870</v>
      </c>
      <c r="O8" s="16">
        <f t="shared" si="0"/>
        <v>1822</v>
      </c>
      <c r="P8" s="16">
        <f t="shared" si="0"/>
        <v>1765</v>
      </c>
      <c r="Q8" s="16">
        <f t="shared" si="0"/>
        <v>1705</v>
      </c>
      <c r="R8" s="16">
        <f t="shared" si="0"/>
        <v>1648</v>
      </c>
      <c r="S8" s="16">
        <f t="shared" si="0"/>
        <v>1607</v>
      </c>
      <c r="T8" s="16">
        <f t="shared" si="0"/>
        <v>1551</v>
      </c>
      <c r="U8" s="16">
        <f t="shared" si="0"/>
        <v>1503</v>
      </c>
      <c r="V8" s="16">
        <f t="shared" si="0"/>
        <v>1454</v>
      </c>
      <c r="W8" s="16">
        <f t="shared" si="0"/>
        <v>1417</v>
      </c>
      <c r="X8" s="16">
        <f t="shared" si="0"/>
        <v>1367</v>
      </c>
      <c r="Y8" s="16">
        <f t="shared" si="0"/>
        <v>1327</v>
      </c>
      <c r="Z8" s="16">
        <f t="shared" si="0"/>
        <v>1271</v>
      </c>
      <c r="AA8" s="16">
        <f t="shared" si="0"/>
        <v>1232</v>
      </c>
      <c r="AB8" s="16">
        <f t="shared" si="0"/>
        <v>1177</v>
      </c>
      <c r="AC8" s="16">
        <f t="shared" si="0"/>
        <v>1142</v>
      </c>
      <c r="AD8" s="16">
        <f t="shared" si="0"/>
        <v>1109</v>
      </c>
      <c r="AE8" s="16">
        <f t="shared" si="0"/>
        <v>1091</v>
      </c>
      <c r="AF8" s="16">
        <f t="shared" si="0"/>
        <v>1045</v>
      </c>
      <c r="AG8" s="16">
        <f t="shared" si="0"/>
        <v>1015</v>
      </c>
      <c r="AH8" s="16">
        <f t="shared" si="0"/>
        <v>986</v>
      </c>
      <c r="AI8" s="16">
        <f t="shared" si="0"/>
        <v>967</v>
      </c>
      <c r="AJ8" s="16">
        <f t="shared" si="0"/>
        <v>931</v>
      </c>
      <c r="AK8" s="16">
        <f t="shared" si="0"/>
        <v>906</v>
      </c>
      <c r="AL8" s="16">
        <f t="shared" si="0"/>
        <v>895</v>
      </c>
      <c r="AM8" s="16">
        <f t="shared" si="0"/>
        <v>864</v>
      </c>
      <c r="AN8" s="16">
        <f t="shared" si="0"/>
        <v>828</v>
      </c>
      <c r="AO8" s="16">
        <f t="shared" si="0"/>
        <v>807</v>
      </c>
      <c r="AP8" s="16">
        <f t="shared" si="0"/>
        <v>785</v>
      </c>
    </row>
    <row r="9" spans="1:42">
      <c r="I9" s="32"/>
    </row>
    <row r="10" spans="1:42">
      <c r="A10" s="13" t="s">
        <v>156</v>
      </c>
      <c r="B10" s="14">
        <v>1078</v>
      </c>
      <c r="C10" s="14">
        <v>1059</v>
      </c>
      <c r="D10" s="27">
        <v>1039</v>
      </c>
      <c r="E10" s="14">
        <v>1019</v>
      </c>
      <c r="F10" s="14">
        <v>1002</v>
      </c>
      <c r="G10" s="14">
        <v>995</v>
      </c>
      <c r="H10" s="14">
        <v>966</v>
      </c>
      <c r="I10" s="14">
        <v>942</v>
      </c>
      <c r="J10" s="14">
        <v>926</v>
      </c>
      <c r="K10" s="14">
        <v>913</v>
      </c>
      <c r="L10" s="14">
        <v>885</v>
      </c>
      <c r="M10" s="14">
        <v>846</v>
      </c>
      <c r="N10" s="14">
        <v>828</v>
      </c>
      <c r="O10" s="14">
        <v>815</v>
      </c>
      <c r="P10" s="14">
        <v>802</v>
      </c>
      <c r="Q10" s="14">
        <v>779</v>
      </c>
      <c r="R10" s="14">
        <v>759</v>
      </c>
      <c r="S10" s="14">
        <v>748</v>
      </c>
      <c r="T10" s="14">
        <v>730</v>
      </c>
      <c r="U10" s="14">
        <v>715</v>
      </c>
      <c r="V10" s="14">
        <v>694</v>
      </c>
      <c r="W10" s="14">
        <v>680</v>
      </c>
      <c r="X10" s="14">
        <v>660</v>
      </c>
      <c r="Y10" s="14">
        <v>642</v>
      </c>
      <c r="Z10" s="14">
        <v>612</v>
      </c>
      <c r="AA10" s="14">
        <v>594</v>
      </c>
      <c r="AB10" s="14">
        <v>568</v>
      </c>
      <c r="AC10" s="14">
        <v>554</v>
      </c>
      <c r="AD10" s="14">
        <v>540</v>
      </c>
      <c r="AE10" s="14">
        <v>520</v>
      </c>
      <c r="AF10" s="14">
        <v>500</v>
      </c>
      <c r="AG10" s="14">
        <v>486</v>
      </c>
      <c r="AH10" s="14">
        <v>477</v>
      </c>
      <c r="AI10" s="14">
        <v>472</v>
      </c>
      <c r="AJ10" s="14">
        <v>463</v>
      </c>
      <c r="AK10" s="14">
        <v>456</v>
      </c>
      <c r="AL10" s="14">
        <v>455</v>
      </c>
      <c r="AM10" s="14">
        <v>439</v>
      </c>
      <c r="AN10" s="14">
        <v>429</v>
      </c>
      <c r="AO10" s="14">
        <v>424</v>
      </c>
      <c r="AP10" s="14">
        <v>413</v>
      </c>
    </row>
    <row r="11" spans="1:42">
      <c r="A11" s="13" t="s">
        <v>157</v>
      </c>
      <c r="B11" s="14">
        <v>1452</v>
      </c>
      <c r="C11" s="14">
        <v>1431</v>
      </c>
      <c r="D11" s="27">
        <v>1375</v>
      </c>
      <c r="E11" s="14">
        <v>1355</v>
      </c>
      <c r="F11" s="14">
        <v>1317</v>
      </c>
      <c r="G11" s="14">
        <v>1304</v>
      </c>
      <c r="H11" s="14">
        <v>1254</v>
      </c>
      <c r="I11" s="14">
        <v>1217</v>
      </c>
      <c r="J11" s="14">
        <v>1178</v>
      </c>
      <c r="K11" s="14">
        <v>1157</v>
      </c>
      <c r="L11" s="14">
        <v>1107</v>
      </c>
      <c r="M11" s="14">
        <v>1068</v>
      </c>
      <c r="N11" s="14">
        <v>1042</v>
      </c>
      <c r="O11" s="14">
        <v>1007</v>
      </c>
      <c r="P11" s="14">
        <v>963</v>
      </c>
      <c r="Q11" s="14">
        <v>926</v>
      </c>
      <c r="R11" s="14">
        <v>889</v>
      </c>
      <c r="S11" s="14">
        <v>859</v>
      </c>
      <c r="T11" s="14">
        <v>821</v>
      </c>
      <c r="U11" s="14">
        <v>788</v>
      </c>
      <c r="V11" s="14">
        <v>760</v>
      </c>
      <c r="W11" s="14">
        <v>737</v>
      </c>
      <c r="X11" s="14">
        <v>707</v>
      </c>
      <c r="Y11" s="14">
        <v>685</v>
      </c>
      <c r="Z11" s="14">
        <v>659</v>
      </c>
      <c r="AA11" s="14">
        <v>638</v>
      </c>
      <c r="AB11" s="14">
        <v>609</v>
      </c>
      <c r="AC11" s="14">
        <v>588</v>
      </c>
      <c r="AD11" s="14">
        <v>569</v>
      </c>
      <c r="AE11" s="14">
        <v>571</v>
      </c>
      <c r="AF11" s="14">
        <v>545</v>
      </c>
      <c r="AG11" s="14">
        <v>529</v>
      </c>
      <c r="AH11" s="14">
        <v>509</v>
      </c>
      <c r="AI11" s="14">
        <v>495</v>
      </c>
      <c r="AJ11" s="14">
        <v>468</v>
      </c>
      <c r="AK11" s="14">
        <v>450</v>
      </c>
      <c r="AL11" s="14">
        <v>440</v>
      </c>
      <c r="AM11" s="14">
        <v>425</v>
      </c>
      <c r="AN11" s="14">
        <v>399</v>
      </c>
      <c r="AO11" s="14">
        <v>383</v>
      </c>
      <c r="AP11" s="14">
        <v>372</v>
      </c>
    </row>
    <row r="12" spans="1:42">
      <c r="A12" s="17" t="s">
        <v>155</v>
      </c>
      <c r="B12" s="16">
        <f t="shared" ref="B12:AP12" si="1">SUM(B10:B11)</f>
        <v>2530</v>
      </c>
      <c r="C12" s="16">
        <f t="shared" si="1"/>
        <v>2490</v>
      </c>
      <c r="D12" s="16">
        <f t="shared" si="1"/>
        <v>2414</v>
      </c>
      <c r="E12" s="16">
        <f t="shared" si="1"/>
        <v>2374</v>
      </c>
      <c r="F12" s="16">
        <f t="shared" si="1"/>
        <v>2319</v>
      </c>
      <c r="G12" s="16">
        <f t="shared" si="1"/>
        <v>2299</v>
      </c>
      <c r="H12" s="16">
        <f t="shared" si="1"/>
        <v>2220</v>
      </c>
      <c r="I12" s="16">
        <f t="shared" si="1"/>
        <v>2159</v>
      </c>
      <c r="J12" s="16">
        <f t="shared" si="1"/>
        <v>2104</v>
      </c>
      <c r="K12" s="16">
        <f t="shared" si="1"/>
        <v>2070</v>
      </c>
      <c r="L12" s="16">
        <f t="shared" si="1"/>
        <v>1992</v>
      </c>
      <c r="M12" s="16">
        <f t="shared" si="1"/>
        <v>1914</v>
      </c>
      <c r="N12" s="16">
        <f t="shared" si="1"/>
        <v>1870</v>
      </c>
      <c r="O12" s="16">
        <f t="shared" si="1"/>
        <v>1822</v>
      </c>
      <c r="P12" s="16">
        <f t="shared" si="1"/>
        <v>1765</v>
      </c>
      <c r="Q12" s="16">
        <f t="shared" si="1"/>
        <v>1705</v>
      </c>
      <c r="R12" s="16">
        <f t="shared" si="1"/>
        <v>1648</v>
      </c>
      <c r="S12" s="16">
        <f t="shared" si="1"/>
        <v>1607</v>
      </c>
      <c r="T12" s="16">
        <f t="shared" si="1"/>
        <v>1551</v>
      </c>
      <c r="U12" s="16">
        <f t="shared" si="1"/>
        <v>1503</v>
      </c>
      <c r="V12" s="16">
        <f t="shared" si="1"/>
        <v>1454</v>
      </c>
      <c r="W12" s="16">
        <f t="shared" si="1"/>
        <v>1417</v>
      </c>
      <c r="X12" s="16">
        <f t="shared" si="1"/>
        <v>1367</v>
      </c>
      <c r="Y12" s="16">
        <f t="shared" si="1"/>
        <v>1327</v>
      </c>
      <c r="Z12" s="16">
        <f t="shared" si="1"/>
        <v>1271</v>
      </c>
      <c r="AA12" s="16">
        <f t="shared" si="1"/>
        <v>1232</v>
      </c>
      <c r="AB12" s="16">
        <f t="shared" si="1"/>
        <v>1177</v>
      </c>
      <c r="AC12" s="16">
        <f t="shared" si="1"/>
        <v>1142</v>
      </c>
      <c r="AD12" s="16">
        <f t="shared" si="1"/>
        <v>1109</v>
      </c>
      <c r="AE12" s="16">
        <f t="shared" si="1"/>
        <v>1091</v>
      </c>
      <c r="AF12" s="16">
        <f t="shared" si="1"/>
        <v>1045</v>
      </c>
      <c r="AG12" s="16">
        <f t="shared" si="1"/>
        <v>1015</v>
      </c>
      <c r="AH12" s="16">
        <f t="shared" si="1"/>
        <v>986</v>
      </c>
      <c r="AI12" s="16">
        <f t="shared" si="1"/>
        <v>967</v>
      </c>
      <c r="AJ12" s="16">
        <f t="shared" si="1"/>
        <v>931</v>
      </c>
      <c r="AK12" s="16">
        <f t="shared" si="1"/>
        <v>906</v>
      </c>
      <c r="AL12" s="16">
        <f t="shared" si="1"/>
        <v>895</v>
      </c>
      <c r="AM12" s="16">
        <f t="shared" si="1"/>
        <v>864</v>
      </c>
      <c r="AN12" s="16">
        <f t="shared" si="1"/>
        <v>828</v>
      </c>
      <c r="AO12" s="16">
        <f t="shared" si="1"/>
        <v>807</v>
      </c>
      <c r="AP12" s="16">
        <f t="shared" si="1"/>
        <v>785</v>
      </c>
    </row>
    <row r="14" spans="1:42">
      <c r="A14" s="13" t="s">
        <v>158</v>
      </c>
      <c r="B14" s="14">
        <v>4</v>
      </c>
      <c r="C14" s="14">
        <v>4</v>
      </c>
      <c r="D14" s="14">
        <v>4</v>
      </c>
      <c r="E14" s="14">
        <v>4</v>
      </c>
      <c r="F14" s="14">
        <v>4</v>
      </c>
      <c r="G14" s="14">
        <v>4</v>
      </c>
      <c r="H14" s="14">
        <v>3</v>
      </c>
      <c r="I14" s="14">
        <v>3</v>
      </c>
      <c r="J14" s="14">
        <v>3</v>
      </c>
      <c r="K14" s="14">
        <v>3</v>
      </c>
      <c r="L14" s="14">
        <v>3</v>
      </c>
      <c r="M14" s="14">
        <v>3</v>
      </c>
      <c r="N14" s="14">
        <v>3</v>
      </c>
      <c r="O14" s="14">
        <v>3</v>
      </c>
      <c r="P14" s="14">
        <v>3</v>
      </c>
      <c r="Q14" s="14">
        <v>3</v>
      </c>
      <c r="R14" s="14">
        <v>3</v>
      </c>
      <c r="S14" s="14">
        <v>3</v>
      </c>
      <c r="T14" s="14">
        <v>3</v>
      </c>
      <c r="U14" s="14">
        <v>3</v>
      </c>
      <c r="V14" s="14">
        <v>3</v>
      </c>
      <c r="W14" s="14">
        <v>3</v>
      </c>
      <c r="X14" s="14">
        <v>3</v>
      </c>
      <c r="Y14" s="14">
        <v>3</v>
      </c>
      <c r="Z14" s="14">
        <v>3</v>
      </c>
      <c r="AA14" s="14">
        <v>3</v>
      </c>
      <c r="AB14" s="14">
        <v>3</v>
      </c>
      <c r="AC14" s="14">
        <v>3</v>
      </c>
      <c r="AD14" s="14">
        <v>3</v>
      </c>
      <c r="AE14" s="14">
        <v>3</v>
      </c>
      <c r="AF14" s="14">
        <v>3</v>
      </c>
      <c r="AG14" s="14">
        <v>3</v>
      </c>
      <c r="AH14" s="14">
        <v>3</v>
      </c>
      <c r="AI14" s="14">
        <v>3</v>
      </c>
      <c r="AJ14" s="14">
        <v>3</v>
      </c>
      <c r="AK14" s="14">
        <v>3</v>
      </c>
      <c r="AL14" s="14">
        <v>2</v>
      </c>
      <c r="AM14" s="14">
        <v>2</v>
      </c>
      <c r="AN14" s="14">
        <v>2</v>
      </c>
      <c r="AO14" s="14">
        <v>2</v>
      </c>
      <c r="AP14" s="14">
        <v>2</v>
      </c>
    </row>
    <row r="16" spans="1:42">
      <c r="A16" s="24" t="s">
        <v>174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</row>
    <row r="17" spans="1:42">
      <c r="A17" s="13" t="s">
        <v>145</v>
      </c>
      <c r="B17" s="38">
        <v>0</v>
      </c>
      <c r="C17" s="38">
        <v>0</v>
      </c>
      <c r="D17" s="38">
        <v>0</v>
      </c>
      <c r="E17" s="38">
        <v>0</v>
      </c>
      <c r="F17" s="39">
        <v>0.14399999999999999</v>
      </c>
      <c r="G17" s="39">
        <v>0.16400000000000001</v>
      </c>
      <c r="H17" s="39">
        <v>0.13100000000000001</v>
      </c>
      <c r="I17" s="39">
        <v>5.3999999999999999E-2</v>
      </c>
      <c r="J17" s="39">
        <v>0.253</v>
      </c>
      <c r="K17" s="39">
        <v>0.20600000000000002</v>
      </c>
      <c r="L17" s="39">
        <v>0.20699999999999999</v>
      </c>
      <c r="M17" s="39">
        <v>0.16699999999999998</v>
      </c>
      <c r="N17" s="39">
        <v>0.14400000000000002</v>
      </c>
      <c r="O17" s="39">
        <v>0.13100000000000001</v>
      </c>
      <c r="P17" s="39">
        <v>8.900000000000001E-2</v>
      </c>
      <c r="Q17" s="39">
        <v>0.106</v>
      </c>
      <c r="R17" s="39">
        <v>0.113</v>
      </c>
      <c r="S17" s="39">
        <v>0.13100000000000001</v>
      </c>
      <c r="T17" s="39">
        <v>0.16300000000000001</v>
      </c>
      <c r="U17" s="39">
        <v>0.15</v>
      </c>
      <c r="V17" s="39">
        <v>0.20399999999999999</v>
      </c>
      <c r="W17" s="39">
        <v>0.23300000000000001</v>
      </c>
      <c r="X17" s="39">
        <v>0.23800000000000002</v>
      </c>
      <c r="Y17" s="39">
        <v>0.253</v>
      </c>
      <c r="Z17" s="39">
        <v>0.253</v>
      </c>
      <c r="AA17" s="39">
        <v>0.20300000000000001</v>
      </c>
      <c r="AB17" s="39">
        <v>0.2</v>
      </c>
      <c r="AC17" s="39">
        <v>0.22899999999999998</v>
      </c>
      <c r="AD17" s="39">
        <v>0.19399999999999998</v>
      </c>
      <c r="AE17" s="39">
        <v>0.20399999999999999</v>
      </c>
      <c r="AF17" s="39">
        <v>0.183</v>
      </c>
      <c r="AG17" s="39">
        <v>0.157</v>
      </c>
      <c r="AH17" s="39">
        <v>0.19500000000000001</v>
      </c>
    </row>
    <row r="18" spans="1:42">
      <c r="A18" s="13" t="s">
        <v>146</v>
      </c>
      <c r="B18" s="38">
        <v>0</v>
      </c>
      <c r="C18" s="38">
        <v>0</v>
      </c>
      <c r="D18" s="38">
        <v>0</v>
      </c>
      <c r="E18" s="38">
        <v>0</v>
      </c>
      <c r="F18" s="39">
        <v>0.22600000000000001</v>
      </c>
      <c r="G18" s="39">
        <v>0.21299999999999999</v>
      </c>
      <c r="H18" s="39">
        <v>8.3000000000000004E-2</v>
      </c>
      <c r="I18" s="39">
        <v>0.23799999999999999</v>
      </c>
      <c r="J18" s="39">
        <v>0.26300000000000001</v>
      </c>
      <c r="K18" s="39">
        <v>0.16600000000000001</v>
      </c>
      <c r="L18" s="39">
        <v>0.252</v>
      </c>
      <c r="M18" s="39">
        <v>0.249</v>
      </c>
      <c r="N18" s="39">
        <v>0.33899999999999997</v>
      </c>
      <c r="O18" s="39">
        <v>0.375</v>
      </c>
      <c r="P18" s="39">
        <v>0.40399999999999997</v>
      </c>
      <c r="Q18" s="39">
        <v>0.36299999999999999</v>
      </c>
      <c r="R18" s="39">
        <v>0.34499999999999997</v>
      </c>
      <c r="S18" s="39">
        <v>0.49200000000000005</v>
      </c>
      <c r="T18" s="39">
        <v>0.52900000000000003</v>
      </c>
      <c r="U18" s="39">
        <v>0.47100000000000003</v>
      </c>
      <c r="V18" s="39">
        <v>0.66599999999999993</v>
      </c>
      <c r="W18" s="39">
        <v>0.81400000000000006</v>
      </c>
      <c r="X18" s="39">
        <v>0.91099999999999992</v>
      </c>
      <c r="Y18" s="39">
        <v>1.1340000000000001</v>
      </c>
      <c r="Z18" s="39">
        <v>0.85699999999999998</v>
      </c>
      <c r="AA18" s="39">
        <v>0.61299999999999999</v>
      </c>
      <c r="AB18" s="39">
        <v>0.433</v>
      </c>
      <c r="AC18" s="39">
        <v>0.45899999999999996</v>
      </c>
      <c r="AD18" s="39">
        <v>0.39200000000000002</v>
      </c>
      <c r="AE18" s="39">
        <v>0.28199999999999997</v>
      </c>
      <c r="AF18" s="39">
        <v>0.32799999999999996</v>
      </c>
      <c r="AG18" s="39">
        <v>0.28100000000000003</v>
      </c>
      <c r="AH18" s="39">
        <v>0.48899999999999999</v>
      </c>
    </row>
    <row r="19" spans="1:42">
      <c r="A19" s="13" t="s">
        <v>147</v>
      </c>
      <c r="B19" s="39">
        <v>0.16600000000000001</v>
      </c>
      <c r="C19" s="39">
        <v>0.16800000000000001</v>
      </c>
      <c r="D19" s="39">
        <v>0.21199999999999999</v>
      </c>
      <c r="E19" s="39">
        <v>0.32300000000000001</v>
      </c>
      <c r="F19" s="39">
        <v>0.14899999999999999</v>
      </c>
      <c r="G19" s="39">
        <v>0.16700000000000001</v>
      </c>
      <c r="H19" s="39">
        <v>0.128</v>
      </c>
      <c r="I19" s="39">
        <v>6.3E-2</v>
      </c>
      <c r="J19" s="39">
        <v>0.253</v>
      </c>
      <c r="K19" s="39">
        <v>0.20399999999999999</v>
      </c>
      <c r="L19" s="39">
        <v>0.20899999999999999</v>
      </c>
      <c r="M19" s="39">
        <v>0.17100000000000001</v>
      </c>
      <c r="N19" s="39">
        <v>0.153</v>
      </c>
      <c r="O19" s="39">
        <v>0.14099999999999999</v>
      </c>
      <c r="P19" s="39">
        <v>0.10199999999999999</v>
      </c>
      <c r="Q19" s="39">
        <v>0.11599999999999999</v>
      </c>
      <c r="R19" s="39">
        <v>0.122</v>
      </c>
      <c r="S19" s="39">
        <v>0.14199999999999999</v>
      </c>
      <c r="T19" s="39">
        <v>0.17399999999999999</v>
      </c>
      <c r="U19" s="39">
        <v>0.16</v>
      </c>
      <c r="V19" s="39">
        <v>0.21600000000000003</v>
      </c>
      <c r="W19" s="39">
        <v>0.245</v>
      </c>
      <c r="X19" s="39">
        <v>0.252</v>
      </c>
      <c r="Y19" s="39">
        <v>0.26300000000000001</v>
      </c>
      <c r="Z19" s="39">
        <v>0.26300000000000001</v>
      </c>
      <c r="AA19" s="39">
        <v>0.21</v>
      </c>
      <c r="AB19" s="39">
        <v>0.20399999999999999</v>
      </c>
      <c r="AC19" s="39">
        <v>0.23199999999999998</v>
      </c>
      <c r="AD19" s="39">
        <v>0.19699999999999998</v>
      </c>
      <c r="AE19" s="39">
        <v>0.20499999999999999</v>
      </c>
      <c r="AF19" s="39">
        <v>0.185</v>
      </c>
      <c r="AG19" s="39">
        <v>0.159</v>
      </c>
      <c r="AH19" s="39">
        <v>0.19899999999999998</v>
      </c>
    </row>
    <row r="20" spans="1:42">
      <c r="I20" s="33"/>
      <c r="J20" s="33"/>
    </row>
    <row r="21" spans="1:42">
      <c r="A21" s="13" t="s">
        <v>148</v>
      </c>
      <c r="B21" s="39">
        <v>0.108</v>
      </c>
      <c r="C21" s="39">
        <v>0.115</v>
      </c>
      <c r="D21" s="39">
        <v>0.14899999999999999</v>
      </c>
      <c r="E21" s="39">
        <v>0.26200000000000001</v>
      </c>
      <c r="F21" s="39">
        <v>8.5999999999999993E-2</v>
      </c>
      <c r="G21" s="39">
        <v>0.10199999999999999</v>
      </c>
      <c r="H21" s="39">
        <v>6.7000000000000004E-2</v>
      </c>
      <c r="I21" s="39">
        <v>-2.5999999999999999E-2</v>
      </c>
      <c r="J21" s="39">
        <v>0.155</v>
      </c>
      <c r="K21" s="39">
        <v>0.113</v>
      </c>
      <c r="L21" s="39">
        <v>0.11900000000000001</v>
      </c>
      <c r="M21" s="39">
        <v>0.08</v>
      </c>
      <c r="N21" s="39">
        <v>5.5999999999999994E-2</v>
      </c>
      <c r="O21" s="39">
        <v>4.7E-2</v>
      </c>
      <c r="P21" s="39">
        <v>8.0000000000000002E-3</v>
      </c>
      <c r="Q21" s="39">
        <v>2.5000000000000001E-2</v>
      </c>
      <c r="R21" s="39">
        <v>2.7000000000000003E-2</v>
      </c>
      <c r="S21" s="39">
        <v>4.7E-2</v>
      </c>
      <c r="T21" s="39">
        <v>7.5999999999999998E-2</v>
      </c>
      <c r="U21" s="39">
        <v>6.0999999999999999E-2</v>
      </c>
      <c r="V21" s="39">
        <v>0.105</v>
      </c>
      <c r="W21" s="39">
        <v>0.13200000000000001</v>
      </c>
      <c r="X21" s="39">
        <v>0.13500000000000001</v>
      </c>
      <c r="Y21" s="39">
        <v>0.14499999999999999</v>
      </c>
      <c r="Z21" s="39">
        <v>0.16</v>
      </c>
      <c r="AA21" s="39">
        <v>0.12</v>
      </c>
      <c r="AB21" s="39">
        <v>0.12</v>
      </c>
      <c r="AC21" s="39">
        <v>0.14699999999999999</v>
      </c>
      <c r="AD21" s="39">
        <v>0.113</v>
      </c>
      <c r="AE21" s="39">
        <v>0.13</v>
      </c>
      <c r="AF21" s="39">
        <v>0.109</v>
      </c>
      <c r="AG21" s="39">
        <v>8.900000000000001E-2</v>
      </c>
      <c r="AH21" s="39">
        <v>0.127</v>
      </c>
    </row>
    <row r="22" spans="1:42">
      <c r="I22" s="33"/>
      <c r="J22" s="33"/>
    </row>
    <row r="23" spans="1:42">
      <c r="A23" s="13" t="s">
        <v>149</v>
      </c>
      <c r="B23" s="39">
        <v>8.8999999999999996E-2</v>
      </c>
      <c r="C23" s="39">
        <v>9.0999999999999998E-2</v>
      </c>
      <c r="D23" s="39">
        <v>0.123</v>
      </c>
      <c r="E23" s="39">
        <v>0.23499999999999999</v>
      </c>
      <c r="F23" s="39">
        <v>4.5999999999999999E-2</v>
      </c>
      <c r="G23" s="39">
        <v>0.06</v>
      </c>
      <c r="H23" s="39">
        <v>1.4E-2</v>
      </c>
      <c r="I23" s="39">
        <v>-6.9000000000000006E-2</v>
      </c>
      <c r="J23" s="39">
        <v>0.115</v>
      </c>
      <c r="K23" s="39">
        <v>7.2999999999999995E-2</v>
      </c>
      <c r="L23" s="39">
        <v>7.6999999999999999E-2</v>
      </c>
      <c r="M23" s="39">
        <v>0.04</v>
      </c>
      <c r="N23" s="39">
        <v>1.9E-2</v>
      </c>
      <c r="O23" s="39">
        <v>6.0000000000000001E-3</v>
      </c>
      <c r="P23" s="39">
        <v>-3.2000000000000001E-2</v>
      </c>
      <c r="Q23" s="39">
        <v>-1.3999999999999999E-2</v>
      </c>
      <c r="R23" s="39">
        <v>-0.01</v>
      </c>
      <c r="S23" s="39">
        <v>8.0000000000000002E-3</v>
      </c>
      <c r="T23" s="39">
        <v>3.5000000000000003E-2</v>
      </c>
      <c r="U23" s="39">
        <v>0.02</v>
      </c>
      <c r="V23" s="39">
        <v>6.0999999999999999E-2</v>
      </c>
      <c r="W23" s="39">
        <v>8.1000000000000003E-2</v>
      </c>
      <c r="X23" s="39">
        <v>8.900000000000001E-2</v>
      </c>
      <c r="Y23" s="39">
        <v>0.10099999999999999</v>
      </c>
      <c r="Z23" s="39">
        <v>0.122</v>
      </c>
      <c r="AA23" s="39">
        <v>8.3000000000000004E-2</v>
      </c>
      <c r="AB23" s="39">
        <v>8.1000000000000003E-2</v>
      </c>
      <c r="AC23" s="39">
        <v>0.105</v>
      </c>
      <c r="AD23" s="39">
        <v>6.9000000000000006E-2</v>
      </c>
      <c r="AE23" s="39">
        <v>8.199999999999999E-2</v>
      </c>
      <c r="AF23" s="39">
        <v>6.0999999999999999E-2</v>
      </c>
      <c r="AG23" s="39">
        <v>4.2000000000000003E-2</v>
      </c>
      <c r="AH23" s="39">
        <v>7.5999999999999998E-2</v>
      </c>
    </row>
    <row r="24" spans="1:42">
      <c r="A24" s="4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42">
      <c r="A25" s="36" t="s">
        <v>199</v>
      </c>
      <c r="I25" s="33"/>
      <c r="J25" s="33"/>
    </row>
    <row r="26" spans="1:42">
      <c r="I26" s="33"/>
      <c r="J26" s="33"/>
    </row>
    <row r="27" spans="1:42">
      <c r="A27" s="24" t="s">
        <v>175</v>
      </c>
      <c r="B27" s="25"/>
      <c r="C27" s="25"/>
      <c r="D27" s="25"/>
      <c r="E27" s="25"/>
      <c r="F27" s="25"/>
      <c r="G27" s="25"/>
      <c r="H27" s="25"/>
      <c r="I27" s="34"/>
      <c r="J27" s="34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</row>
    <row r="28" spans="1:42">
      <c r="A28" s="40" t="s">
        <v>159</v>
      </c>
      <c r="B28" s="41">
        <v>0.14000000000000001</v>
      </c>
      <c r="C28" s="41">
        <v>0.14199999999999999</v>
      </c>
      <c r="D28" s="41">
        <v>0.14299999999999999</v>
      </c>
      <c r="E28" s="41">
        <v>0.14099999999999999</v>
      </c>
      <c r="F28" s="41">
        <v>0.14099999999999999</v>
      </c>
      <c r="G28" s="41">
        <v>0.14699999999999999</v>
      </c>
      <c r="H28" s="41">
        <v>0.13200000000000001</v>
      </c>
      <c r="I28" s="41">
        <v>0.13</v>
      </c>
      <c r="J28" s="41">
        <v>0.13800000000000001</v>
      </c>
      <c r="K28" s="41">
        <v>0.13700000000000001</v>
      </c>
      <c r="L28" s="41">
        <v>0.13300000000000001</v>
      </c>
      <c r="M28" s="41">
        <v>0.13</v>
      </c>
      <c r="N28" s="41">
        <v>0.127</v>
      </c>
      <c r="O28" s="41">
        <v>0.124</v>
      </c>
      <c r="P28" s="41">
        <v>0.11600000000000001</v>
      </c>
      <c r="Q28" s="41">
        <v>0.114</v>
      </c>
      <c r="R28" s="41">
        <v>0.11600000000000001</v>
      </c>
      <c r="S28" s="41">
        <v>0.11700000000000001</v>
      </c>
      <c r="T28" s="41">
        <v>0.114</v>
      </c>
      <c r="U28" s="41">
        <v>0.114</v>
      </c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</row>
    <row r="29" spans="1:42">
      <c r="A29" s="13" t="s">
        <v>160</v>
      </c>
      <c r="B29" s="42">
        <v>0.13900000000000001</v>
      </c>
      <c r="C29" s="42">
        <v>0.13900000000000001</v>
      </c>
      <c r="D29" s="42">
        <v>0.13400000000000001</v>
      </c>
      <c r="E29" s="42">
        <v>0.13200000000000001</v>
      </c>
      <c r="F29" s="42">
        <v>0.14099999999999999</v>
      </c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</row>
    <row r="30" spans="1:42">
      <c r="A30" s="13" t="s">
        <v>161</v>
      </c>
      <c r="B30" s="38">
        <f t="shared" ref="B30:F30" si="2">100*(B28-B29)</f>
        <v>0.10000000000000009</v>
      </c>
      <c r="C30" s="38">
        <f t="shared" si="2"/>
        <v>0.29999999999999749</v>
      </c>
      <c r="D30" s="38">
        <f t="shared" si="2"/>
        <v>0.89999999999999802</v>
      </c>
      <c r="E30" s="38">
        <f t="shared" si="2"/>
        <v>0.89999999999999802</v>
      </c>
      <c r="F30" s="38">
        <f t="shared" si="2"/>
        <v>0</v>
      </c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</row>
    <row r="31" spans="1:4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</row>
    <row r="32" spans="1:42">
      <c r="A32" s="40" t="s">
        <v>162</v>
      </c>
      <c r="B32" s="41">
        <v>0.253</v>
      </c>
      <c r="C32" s="41">
        <v>0.25700000000000001</v>
      </c>
      <c r="D32" s="41">
        <v>0.26</v>
      </c>
      <c r="E32" s="41">
        <v>0.25900000000000001</v>
      </c>
      <c r="F32" s="41">
        <v>0.25700000000000001</v>
      </c>
      <c r="G32" s="41">
        <v>0.27100000000000002</v>
      </c>
      <c r="H32" s="41">
        <v>0.251</v>
      </c>
      <c r="I32" s="41">
        <v>0.255</v>
      </c>
      <c r="J32" s="41">
        <v>0.26</v>
      </c>
      <c r="K32" s="41">
        <v>0.26300000000000001</v>
      </c>
      <c r="L32" s="41">
        <v>0.25700000000000001</v>
      </c>
      <c r="M32" s="41">
        <v>0.247</v>
      </c>
      <c r="N32" s="41">
        <v>0.24399999999999999</v>
      </c>
      <c r="O32" s="41">
        <v>0.23899999999999999</v>
      </c>
      <c r="P32" s="41">
        <v>0.23200000000000001</v>
      </c>
      <c r="Q32" s="41">
        <v>0.22700000000000001</v>
      </c>
      <c r="R32" s="41">
        <v>0.23400000000000001</v>
      </c>
      <c r="S32" s="41">
        <v>0.23699999999999999</v>
      </c>
      <c r="T32" s="41">
        <v>0.23499999999999999</v>
      </c>
      <c r="U32" s="41">
        <v>0.23699999999999999</v>
      </c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</row>
    <row r="33" spans="1:42">
      <c r="A33" s="13" t="s">
        <v>160</v>
      </c>
      <c r="B33" s="39">
        <v>0.254</v>
      </c>
      <c r="C33" s="39">
        <v>0.25700000000000001</v>
      </c>
      <c r="D33" s="39">
        <v>0.251</v>
      </c>
      <c r="E33" s="39">
        <v>0.255</v>
      </c>
      <c r="F33" s="39">
        <v>0.26700000000000002</v>
      </c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</row>
    <row r="34" spans="1:42">
      <c r="A34" s="13" t="s">
        <v>161</v>
      </c>
      <c r="B34" s="43">
        <f t="shared" ref="B34:F34" si="3">100*(B32-B33)</f>
        <v>-0.10000000000000009</v>
      </c>
      <c r="C34" s="43">
        <f t="shared" si="3"/>
        <v>0</v>
      </c>
      <c r="D34" s="43">
        <f t="shared" si="3"/>
        <v>0.9000000000000008</v>
      </c>
      <c r="E34" s="43">
        <f t="shared" si="3"/>
        <v>0.40000000000000036</v>
      </c>
      <c r="F34" s="43">
        <f t="shared" si="3"/>
        <v>-1.0000000000000009</v>
      </c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</row>
    <row r="35" spans="1:4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</row>
    <row r="36" spans="1:42">
      <c r="A36" s="40" t="s">
        <v>163</v>
      </c>
      <c r="B36" s="41">
        <v>0.10100000000000001</v>
      </c>
      <c r="C36" s="41">
        <v>0.1</v>
      </c>
      <c r="D36" s="41">
        <v>0.1</v>
      </c>
      <c r="E36" s="41">
        <v>9.7000000000000003E-2</v>
      </c>
      <c r="F36" s="41">
        <v>9.9000000000000005E-2</v>
      </c>
      <c r="G36" s="41">
        <v>9.9000000000000005E-2</v>
      </c>
      <c r="H36" s="41">
        <v>9.2999999999999999E-2</v>
      </c>
      <c r="I36" s="41">
        <v>9.0999999999999998E-2</v>
      </c>
      <c r="J36" s="41">
        <v>9.5000000000000001E-2</v>
      </c>
      <c r="K36" s="41">
        <v>9.4E-2</v>
      </c>
      <c r="L36" s="41">
        <v>9.1999999999999998E-2</v>
      </c>
      <c r="M36" s="41">
        <v>8.8999999999999996E-2</v>
      </c>
      <c r="N36" s="41">
        <v>0.09</v>
      </c>
      <c r="O36" s="41">
        <v>8.7999999999999995E-2</v>
      </c>
      <c r="P36" s="41">
        <v>8.3000000000000004E-2</v>
      </c>
      <c r="Q36" s="41">
        <v>8.1000000000000003E-2</v>
      </c>
      <c r="R36" s="41">
        <v>8.3000000000000004E-2</v>
      </c>
      <c r="S36" s="41">
        <v>8.1000000000000003E-2</v>
      </c>
      <c r="T36" s="41">
        <v>7.8E-2</v>
      </c>
      <c r="U36" s="41">
        <v>7.8E-2</v>
      </c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</row>
    <row r="37" spans="1:42">
      <c r="A37" s="13" t="s">
        <v>160</v>
      </c>
      <c r="B37" s="39">
        <v>9.8000000000000004E-2</v>
      </c>
      <c r="C37" s="39">
        <v>9.6000000000000002E-2</v>
      </c>
      <c r="D37" s="39">
        <v>9.2999999999999999E-2</v>
      </c>
      <c r="E37" s="39">
        <v>9.0999999999999998E-2</v>
      </c>
      <c r="F37" s="39">
        <v>9.5000000000000001E-2</v>
      </c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</row>
    <row r="38" spans="1:42">
      <c r="A38" s="13" t="s">
        <v>161</v>
      </c>
      <c r="B38" s="43">
        <f>100*(B36-B37)</f>
        <v>0.30000000000000027</v>
      </c>
      <c r="C38" s="43">
        <f>100*(C36-C37)</f>
        <v>0.40000000000000036</v>
      </c>
      <c r="D38" s="43">
        <f t="shared" ref="D38:F38" si="4">100*(D36-D37)</f>
        <v>0.70000000000000062</v>
      </c>
      <c r="E38" s="43">
        <f t="shared" si="4"/>
        <v>0.60000000000000053</v>
      </c>
      <c r="F38" s="43">
        <f t="shared" si="4"/>
        <v>0.40000000000000036</v>
      </c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</row>
    <row r="39" spans="1:4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</row>
    <row r="40" spans="1:42">
      <c r="A40" s="40" t="s">
        <v>164</v>
      </c>
      <c r="B40" s="41">
        <v>0.16600000000000001</v>
      </c>
      <c r="C40" s="41">
        <v>0.17100000000000001</v>
      </c>
      <c r="D40" s="41">
        <v>0.17299999999999999</v>
      </c>
      <c r="E40" s="41">
        <v>0.16900000000000001</v>
      </c>
      <c r="F40" s="41">
        <v>0.16500000000000001</v>
      </c>
      <c r="G40" s="41">
        <v>0.17599999999999999</v>
      </c>
      <c r="H40" s="41">
        <v>0.13200000000000001</v>
      </c>
      <c r="I40" s="41">
        <v>0.14299999999999999</v>
      </c>
      <c r="J40" s="41">
        <v>0.155</v>
      </c>
      <c r="K40" s="41">
        <v>0.159</v>
      </c>
      <c r="L40" s="41">
        <v>0.154</v>
      </c>
      <c r="M40" s="41">
        <v>0.14799999999999999</v>
      </c>
      <c r="N40" s="41">
        <v>0.155</v>
      </c>
      <c r="O40" s="41">
        <v>0.152</v>
      </c>
      <c r="P40" s="41">
        <v>0.13500000000000001</v>
      </c>
      <c r="Q40" s="41">
        <v>0.13500000000000001</v>
      </c>
      <c r="R40" s="41">
        <v>0.13800000000000001</v>
      </c>
      <c r="S40" s="41">
        <v>0.14000000000000001</v>
      </c>
      <c r="T40" s="41">
        <v>0.14000000000000001</v>
      </c>
      <c r="U40" s="41">
        <v>0.13700000000000001</v>
      </c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</row>
    <row r="41" spans="1:42">
      <c r="A41" s="13" t="s">
        <v>160</v>
      </c>
      <c r="B41" s="39">
        <v>0.16300000000000001</v>
      </c>
      <c r="C41" s="39">
        <v>0.17</v>
      </c>
      <c r="D41" s="39">
        <v>0.156</v>
      </c>
      <c r="E41" s="39">
        <v>0.159</v>
      </c>
      <c r="F41" s="39">
        <v>0.17100000000000001</v>
      </c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</row>
    <row r="42" spans="1:42">
      <c r="A42" s="13" t="s">
        <v>161</v>
      </c>
      <c r="B42" s="43">
        <f>100*(B40-B41)</f>
        <v>0.30000000000000027</v>
      </c>
      <c r="C42" s="43">
        <f>100*(C40-C41)</f>
        <v>0.10000000000000009</v>
      </c>
      <c r="D42" s="43">
        <f t="shared" ref="D42:F42" si="5">100*(D40-D41)</f>
        <v>1.6999999999999988</v>
      </c>
      <c r="E42" s="43">
        <f t="shared" si="5"/>
        <v>1.0000000000000009</v>
      </c>
      <c r="F42" s="43">
        <f t="shared" si="5"/>
        <v>-0.60000000000000053</v>
      </c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</row>
    <row r="43" spans="1:4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</row>
    <row r="44" spans="1:42">
      <c r="A44" s="40" t="s">
        <v>165</v>
      </c>
      <c r="B44" s="41">
        <v>9.0999999999999998E-2</v>
      </c>
      <c r="C44" s="41">
        <v>9.4E-2</v>
      </c>
      <c r="D44" s="41">
        <v>9.4E-2</v>
      </c>
      <c r="E44" s="41">
        <v>9.2999999999999999E-2</v>
      </c>
      <c r="F44" s="41">
        <v>8.7999999999999995E-2</v>
      </c>
      <c r="G44" s="41">
        <v>9.6000000000000002E-2</v>
      </c>
      <c r="H44" s="41">
        <v>8.7999999999999995E-2</v>
      </c>
      <c r="I44" s="41">
        <v>8.3000000000000004E-2</v>
      </c>
      <c r="J44" s="41">
        <v>8.3000000000000004E-2</v>
      </c>
      <c r="K44" s="41">
        <v>8.3000000000000004E-2</v>
      </c>
      <c r="L44" s="41">
        <v>7.9000000000000001E-2</v>
      </c>
      <c r="M44" s="41">
        <v>7.9000000000000001E-2</v>
      </c>
      <c r="N44" s="41">
        <v>7.3999999999999996E-2</v>
      </c>
      <c r="O44" s="41">
        <v>7.2999999999999995E-2</v>
      </c>
      <c r="P44" s="41">
        <v>6.8000000000000005E-2</v>
      </c>
      <c r="Q44" s="41">
        <v>6.6000000000000003E-2</v>
      </c>
      <c r="R44" s="41">
        <v>6.6000000000000003E-2</v>
      </c>
      <c r="S44" s="41">
        <v>6.7000000000000004E-2</v>
      </c>
      <c r="T44" s="41">
        <v>6.4000000000000001E-2</v>
      </c>
      <c r="U44" s="41">
        <v>6.3E-2</v>
      </c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</row>
    <row r="45" spans="1:42">
      <c r="A45" s="13" t="s">
        <v>160</v>
      </c>
      <c r="B45" s="39">
        <v>8.7999999999999995E-2</v>
      </c>
      <c r="C45" s="39">
        <v>9.0999999999999998E-2</v>
      </c>
      <c r="D45" s="39">
        <v>8.7999999999999995E-2</v>
      </c>
      <c r="E45" s="39">
        <v>8.3000000000000004E-2</v>
      </c>
      <c r="F45" s="39">
        <v>0.08</v>
      </c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</row>
    <row r="46" spans="1:42">
      <c r="A46" s="13" t="s">
        <v>161</v>
      </c>
      <c r="B46" s="43">
        <f>100*(B44-B45)</f>
        <v>0.30000000000000027</v>
      </c>
      <c r="C46" s="43">
        <f>100*(C44-C45)</f>
        <v>0.30000000000000027</v>
      </c>
      <c r="D46" s="43">
        <f t="shared" ref="D46:F46" si="6">100*(D44-D45)</f>
        <v>0.60000000000000053</v>
      </c>
      <c r="E46" s="43">
        <f t="shared" si="6"/>
        <v>0.99999999999999956</v>
      </c>
      <c r="F46" s="43">
        <f t="shared" si="6"/>
        <v>0.79999999999999938</v>
      </c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</row>
    <row r="47" spans="1:4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</row>
    <row r="48" spans="1:42">
      <c r="A48" s="40" t="s">
        <v>166</v>
      </c>
      <c r="B48" s="41">
        <v>9.7000000000000003E-2</v>
      </c>
      <c r="C48" s="41">
        <v>9.8000000000000004E-2</v>
      </c>
      <c r="D48" s="41">
        <v>9.9000000000000005E-2</v>
      </c>
      <c r="E48" s="41">
        <v>9.4E-2</v>
      </c>
      <c r="F48" s="41">
        <v>9.9000000000000005E-2</v>
      </c>
      <c r="G48" s="41">
        <v>9.9000000000000005E-2</v>
      </c>
      <c r="H48" s="41">
        <v>8.6999999999999994E-2</v>
      </c>
      <c r="I48" s="41">
        <v>8.2000000000000003E-2</v>
      </c>
      <c r="J48" s="41">
        <v>0.09</v>
      </c>
      <c r="K48" s="41">
        <v>8.7999999999999995E-2</v>
      </c>
      <c r="L48" s="41">
        <v>8.3000000000000004E-2</v>
      </c>
      <c r="M48" s="41">
        <v>7.9000000000000001E-2</v>
      </c>
      <c r="N48" s="41">
        <v>7.4999999999999997E-2</v>
      </c>
      <c r="O48" s="41">
        <v>7.0000000000000007E-2</v>
      </c>
      <c r="P48" s="41">
        <v>6.2E-2</v>
      </c>
      <c r="Q48" s="41">
        <v>5.8000000000000003E-2</v>
      </c>
      <c r="R48" s="41">
        <v>5.8999999999999997E-2</v>
      </c>
      <c r="S48" s="41">
        <v>5.8000000000000003E-2</v>
      </c>
      <c r="T48" s="41">
        <v>5.2999999999999999E-2</v>
      </c>
      <c r="U48" s="41">
        <v>4.9000000000000002E-2</v>
      </c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</row>
    <row r="49" spans="1:42">
      <c r="A49" s="13" t="s">
        <v>160</v>
      </c>
      <c r="B49" s="39">
        <v>9.9000000000000005E-2</v>
      </c>
      <c r="C49" s="39">
        <v>9.4E-2</v>
      </c>
      <c r="D49" s="39">
        <v>8.6999999999999994E-2</v>
      </c>
      <c r="E49" s="39">
        <v>8.2000000000000003E-2</v>
      </c>
      <c r="F49" s="39">
        <v>9.1999999999999998E-2</v>
      </c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</row>
    <row r="50" spans="1:42">
      <c r="A50" s="13" t="s">
        <v>161</v>
      </c>
      <c r="B50" s="43">
        <f>100*(B48-B49)</f>
        <v>-0.20000000000000018</v>
      </c>
      <c r="C50" s="43">
        <f>100*(C48-C49)</f>
        <v>0.40000000000000036</v>
      </c>
      <c r="D50" s="43">
        <f t="shared" ref="D50:F50" si="7">100*(D48-D49)</f>
        <v>1.2000000000000011</v>
      </c>
      <c r="E50" s="43">
        <f t="shared" si="7"/>
        <v>1.1999999999999997</v>
      </c>
      <c r="F50" s="43">
        <f t="shared" si="7"/>
        <v>0.70000000000000062</v>
      </c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</row>
    <row r="51" spans="1:4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</row>
    <row r="52" spans="1:42">
      <c r="A52" s="40" t="s">
        <v>167</v>
      </c>
      <c r="B52" s="41">
        <v>6.0999999999999999E-2</v>
      </c>
      <c r="C52" s="41">
        <v>5.7000000000000002E-2</v>
      </c>
      <c r="D52" s="41">
        <v>5.8000000000000003E-2</v>
      </c>
      <c r="E52" s="41">
        <v>5.5E-2</v>
      </c>
      <c r="F52" s="41">
        <v>5.6000000000000001E-2</v>
      </c>
      <c r="G52" s="41">
        <v>0.06</v>
      </c>
      <c r="H52" s="41">
        <v>4.8000000000000001E-2</v>
      </c>
      <c r="I52" s="41">
        <v>4.3999999999999997E-2</v>
      </c>
      <c r="J52" s="41">
        <v>0.04</v>
      </c>
      <c r="K52" s="41">
        <v>3.5999999999999997E-2</v>
      </c>
      <c r="L52" s="41">
        <v>3.2000000000000001E-2</v>
      </c>
      <c r="M52" s="41">
        <v>0.03</v>
      </c>
      <c r="N52" s="41">
        <v>2.5000000000000001E-2</v>
      </c>
      <c r="O52" s="41">
        <v>1.7000000000000001E-2</v>
      </c>
      <c r="P52" s="41">
        <v>8.9999999999999993E-3</v>
      </c>
      <c r="Q52" s="41">
        <v>4.0000000000000001E-3</v>
      </c>
      <c r="R52" s="41">
        <v>3.0000000000000001E-3</v>
      </c>
      <c r="S52" s="41">
        <v>3.0000000000000001E-3</v>
      </c>
      <c r="T52" s="41">
        <v>3.0000000000000001E-3</v>
      </c>
      <c r="U52" s="41">
        <v>2E-3</v>
      </c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</row>
    <row r="53" spans="1:42">
      <c r="A53" s="13" t="s">
        <v>160</v>
      </c>
      <c r="B53" s="39">
        <v>5.3999999999999999E-2</v>
      </c>
      <c r="C53" s="39">
        <v>5.0999999999999997E-2</v>
      </c>
      <c r="D53" s="39">
        <v>4.5999999999999999E-2</v>
      </c>
      <c r="E53" s="39">
        <v>4.3999999999999997E-2</v>
      </c>
      <c r="F53" s="39">
        <v>4.2000000000000003E-2</v>
      </c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</row>
    <row r="54" spans="1:42">
      <c r="A54" s="13" t="s">
        <v>161</v>
      </c>
      <c r="B54" s="43">
        <f t="shared" ref="B54:F54" si="8">100*(B52-B53)</f>
        <v>0.7</v>
      </c>
      <c r="C54" s="43">
        <f t="shared" si="8"/>
        <v>0.60000000000000053</v>
      </c>
      <c r="D54" s="43">
        <f t="shared" si="8"/>
        <v>1.2000000000000004</v>
      </c>
      <c r="E54" s="43">
        <f t="shared" si="8"/>
        <v>1.1000000000000003</v>
      </c>
      <c r="F54" s="43">
        <f t="shared" si="8"/>
        <v>1.4</v>
      </c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</row>
    <row r="55" spans="1:42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</row>
    <row r="56" spans="1:42">
      <c r="A56" s="36" t="s">
        <v>204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</row>
    <row r="57" spans="1:42">
      <c r="A57" s="36" t="s">
        <v>200</v>
      </c>
      <c r="B57" s="35"/>
      <c r="C57" s="35"/>
      <c r="D57" s="35"/>
      <c r="E57" s="35"/>
      <c r="F57" s="35"/>
      <c r="G57" s="35"/>
      <c r="H57" s="35"/>
      <c r="I57" s="37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</row>
  </sheetData>
  <pageMargins left="0.78740157499999996" right="0.78740157499999996" top="0.984251969" bottom="0.984251969" header="0.4921259845" footer="0.4921259845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9288"/>
  </sheetPr>
  <dimension ref="A1:C15"/>
  <sheetViews>
    <sheetView showGridLines="0" zoomScale="85" zoomScaleNormal="85" workbookViewId="0">
      <pane xSplit="1" ySplit="1" topLeftCell="B2" activePane="bottomRight" state="frozen"/>
      <selection pane="topRight"/>
      <selection pane="bottomLeft"/>
      <selection pane="bottomRight" activeCell="B1" sqref="B1"/>
    </sheetView>
  </sheetViews>
  <sheetFormatPr defaultColWidth="8.7265625" defaultRowHeight="14.5"/>
  <cols>
    <col min="1" max="1" width="28.6328125" style="18" customWidth="1"/>
    <col min="2" max="3" width="25.08984375" style="18" customWidth="1"/>
    <col min="4" max="16384" width="8.7265625" style="18"/>
  </cols>
  <sheetData>
    <row r="1" spans="1:3" s="19" customFormat="1" ht="29" customHeight="1">
      <c r="A1" s="1" t="s">
        <v>186</v>
      </c>
      <c r="B1" s="2" t="s">
        <v>193</v>
      </c>
      <c r="C1" s="2" t="s">
        <v>194</v>
      </c>
    </row>
    <row r="2" spans="1:3" s="44" customFormat="1"/>
    <row r="3" spans="1:3">
      <c r="A3" s="30" t="s">
        <v>154</v>
      </c>
      <c r="B3" s="47">
        <v>0.5</v>
      </c>
      <c r="C3" s="47">
        <v>0</v>
      </c>
    </row>
    <row r="4" spans="1:3">
      <c r="A4" s="30" t="s">
        <v>153</v>
      </c>
      <c r="B4" s="47">
        <v>0.69</v>
      </c>
      <c r="C4" s="47">
        <v>7.2999999999999995E-2</v>
      </c>
    </row>
    <row r="5" spans="1:3">
      <c r="A5" s="30" t="s">
        <v>152</v>
      </c>
      <c r="B5" s="47">
        <v>0.83</v>
      </c>
      <c r="C5" s="47">
        <v>0.107</v>
      </c>
    </row>
    <row r="6" spans="1:3">
      <c r="A6" s="30" t="s">
        <v>168</v>
      </c>
      <c r="B6" s="47">
        <v>0.96</v>
      </c>
      <c r="C6" s="47">
        <v>0.129</v>
      </c>
    </row>
    <row r="7" spans="1:3">
      <c r="A7" s="30" t="s">
        <v>169</v>
      </c>
      <c r="B7" s="47">
        <v>1</v>
      </c>
      <c r="C7" s="47">
        <v>0.13400000000000001</v>
      </c>
    </row>
    <row r="9" spans="1:3">
      <c r="A9" s="46"/>
      <c r="C9" s="45"/>
    </row>
    <row r="10" spans="1:3">
      <c r="C10" s="45"/>
    </row>
    <row r="11" spans="1:3">
      <c r="B11" s="32"/>
      <c r="C11" s="45"/>
    </row>
    <row r="12" spans="1:3">
      <c r="B12" s="32"/>
      <c r="C12" s="45"/>
    </row>
    <row r="13" spans="1:3">
      <c r="B13" s="32"/>
      <c r="C13" s="45"/>
    </row>
    <row r="14" spans="1:3">
      <c r="B14" s="32"/>
    </row>
    <row r="15" spans="1:3">
      <c r="B15" s="32"/>
    </row>
  </sheetData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9288"/>
  </sheetPr>
  <dimension ref="A1:L16"/>
  <sheetViews>
    <sheetView showGridLines="0" zoomScale="85" zoomScaleNormal="85" workbookViewId="0">
      <pane xSplit="1" ySplit="1" topLeftCell="B2" activePane="bottomRight" state="frozen"/>
      <selection pane="topRight"/>
      <selection pane="bottomLeft"/>
      <selection pane="bottomRight" activeCell="B1" sqref="B1"/>
    </sheetView>
  </sheetViews>
  <sheetFormatPr defaultColWidth="8.08984375" defaultRowHeight="14.5"/>
  <cols>
    <col min="1" max="1" width="39.54296875" style="18" bestFit="1" customWidth="1"/>
    <col min="2" max="12" width="8.08984375" style="18" customWidth="1"/>
    <col min="13" max="16384" width="8.08984375" style="18"/>
  </cols>
  <sheetData>
    <row r="1" spans="1:12" s="19" customFormat="1" ht="29" customHeight="1">
      <c r="A1" s="1" t="s">
        <v>185</v>
      </c>
      <c r="B1" s="1">
        <v>2021</v>
      </c>
      <c r="C1" s="1">
        <v>2020</v>
      </c>
      <c r="D1" s="1">
        <v>2019</v>
      </c>
      <c r="E1" s="1">
        <v>2018</v>
      </c>
      <c r="F1" s="1">
        <v>2017</v>
      </c>
      <c r="G1" s="1">
        <v>2016</v>
      </c>
      <c r="H1" s="1">
        <v>2015</v>
      </c>
      <c r="I1" s="1">
        <v>2014</v>
      </c>
      <c r="J1" s="1">
        <v>2013</v>
      </c>
      <c r="K1" s="1">
        <v>2012</v>
      </c>
      <c r="L1" s="1">
        <v>2011</v>
      </c>
    </row>
    <row r="2" spans="1:12" s="44" customFormat="1"/>
    <row r="3" spans="1:12">
      <c r="A3" s="28" t="s">
        <v>180</v>
      </c>
      <c r="B3" s="48">
        <v>205</v>
      </c>
      <c r="C3" s="48">
        <v>193</v>
      </c>
      <c r="D3" s="48">
        <v>211.5</v>
      </c>
      <c r="E3" s="48">
        <v>209.5</v>
      </c>
      <c r="F3" s="48">
        <v>202.5</v>
      </c>
      <c r="G3" s="48">
        <v>194.7</v>
      </c>
      <c r="H3" s="48">
        <v>150.30000000000001</v>
      </c>
      <c r="I3" s="48">
        <v>74.599999999999994</v>
      </c>
      <c r="J3" s="48">
        <v>38.9</v>
      </c>
      <c r="K3" s="48">
        <v>40</v>
      </c>
      <c r="L3" s="48">
        <v>44.2</v>
      </c>
    </row>
    <row r="4" spans="1:12">
      <c r="A4" s="13" t="s">
        <v>181</v>
      </c>
      <c r="B4" s="49">
        <v>0.12436438107</v>
      </c>
      <c r="C4" s="49">
        <v>0.11701206959999999</v>
      </c>
      <c r="D4" s="49">
        <v>0.1283213866</v>
      </c>
      <c r="E4" s="49">
        <v>0.12722436619999999</v>
      </c>
      <c r="F4" s="49">
        <v>0.1228345312</v>
      </c>
      <c r="G4" s="49">
        <v>0.11823758080000001</v>
      </c>
      <c r="H4" s="49">
        <v>9.1258055199999993E-2</v>
      </c>
      <c r="I4" s="49">
        <v>4.5269469800000003E-2</v>
      </c>
      <c r="J4" s="49">
        <v>2.3548213200000001E-2</v>
      </c>
      <c r="K4" s="49">
        <v>2.4214101000000002E-2</v>
      </c>
      <c r="L4" s="49">
        <v>4.4703069238192741E-2</v>
      </c>
    </row>
    <row r="6" spans="1:12">
      <c r="A6" s="13" t="s">
        <v>182</v>
      </c>
      <c r="B6" s="48">
        <v>161</v>
      </c>
      <c r="C6" s="48">
        <v>20.2</v>
      </c>
      <c r="D6" s="48">
        <v>0</v>
      </c>
      <c r="E6" s="48">
        <v>0</v>
      </c>
      <c r="F6" s="48">
        <v>0</v>
      </c>
      <c r="G6" s="48">
        <v>0</v>
      </c>
      <c r="H6" s="48">
        <v>29</v>
      </c>
      <c r="I6" s="48">
        <v>0</v>
      </c>
      <c r="J6" s="48">
        <v>0</v>
      </c>
      <c r="K6" s="48">
        <v>0</v>
      </c>
      <c r="L6" s="48">
        <v>3.4</v>
      </c>
    </row>
    <row r="7" spans="1:12">
      <c r="A7" s="13" t="s">
        <v>170</v>
      </c>
      <c r="B7" s="49">
        <v>9.7744016320000002E-2</v>
      </c>
      <c r="C7" s="49">
        <v>1.22294686E-2</v>
      </c>
      <c r="D7" s="49">
        <v>0</v>
      </c>
      <c r="E7" s="49">
        <v>0</v>
      </c>
      <c r="F7" s="49">
        <v>0</v>
      </c>
      <c r="G7" s="49">
        <v>0</v>
      </c>
      <c r="H7" s="49">
        <v>1.7589467599999999E-2</v>
      </c>
      <c r="I7" s="49">
        <v>0</v>
      </c>
      <c r="J7" s="49">
        <v>0</v>
      </c>
      <c r="K7" s="49">
        <v>0</v>
      </c>
      <c r="L7" s="49">
        <v>3.5826783999999999E-3</v>
      </c>
    </row>
    <row r="9" spans="1:12">
      <c r="A9" s="50" t="s">
        <v>183</v>
      </c>
      <c r="B9" s="51">
        <f t="shared" ref="B9:L10" si="0">B3+B6</f>
        <v>366</v>
      </c>
      <c r="C9" s="51">
        <f t="shared" si="0"/>
        <v>213.2</v>
      </c>
      <c r="D9" s="51">
        <f t="shared" si="0"/>
        <v>211.5</v>
      </c>
      <c r="E9" s="51">
        <f t="shared" si="0"/>
        <v>209.5</v>
      </c>
      <c r="F9" s="51">
        <f t="shared" si="0"/>
        <v>202.5</v>
      </c>
      <c r="G9" s="51">
        <f t="shared" si="0"/>
        <v>194.7</v>
      </c>
      <c r="H9" s="51">
        <f t="shared" si="0"/>
        <v>179.3</v>
      </c>
      <c r="I9" s="51">
        <f t="shared" si="0"/>
        <v>74.599999999999994</v>
      </c>
      <c r="J9" s="51">
        <f t="shared" si="0"/>
        <v>38.9</v>
      </c>
      <c r="K9" s="51">
        <f t="shared" si="0"/>
        <v>40</v>
      </c>
      <c r="L9" s="51">
        <f t="shared" si="0"/>
        <v>47.6</v>
      </c>
    </row>
    <row r="10" spans="1:12">
      <c r="A10" s="50" t="s">
        <v>171</v>
      </c>
      <c r="B10" s="52">
        <f t="shared" si="0"/>
        <v>0.22210839738999999</v>
      </c>
      <c r="C10" s="52">
        <f t="shared" si="0"/>
        <v>0.12924153819999998</v>
      </c>
      <c r="D10" s="52">
        <f t="shared" si="0"/>
        <v>0.1283213866</v>
      </c>
      <c r="E10" s="52">
        <f t="shared" si="0"/>
        <v>0.12722436619999999</v>
      </c>
      <c r="F10" s="52">
        <f t="shared" si="0"/>
        <v>0.1228345312</v>
      </c>
      <c r="G10" s="52">
        <f t="shared" si="0"/>
        <v>0.11823758080000001</v>
      </c>
      <c r="H10" s="52">
        <f t="shared" si="0"/>
        <v>0.10884752279999999</v>
      </c>
      <c r="I10" s="52">
        <f t="shared" si="0"/>
        <v>4.5269469800000003E-2</v>
      </c>
      <c r="J10" s="52">
        <f t="shared" si="0"/>
        <v>2.3548213200000001E-2</v>
      </c>
      <c r="K10" s="52">
        <f t="shared" si="0"/>
        <v>2.4214101000000002E-2</v>
      </c>
      <c r="L10" s="52">
        <f t="shared" si="0"/>
        <v>4.8285747638192739E-2</v>
      </c>
    </row>
    <row r="12" spans="1:12">
      <c r="A12" s="50" t="s">
        <v>184</v>
      </c>
      <c r="B12" s="51">
        <v>815.15208364499699</v>
      </c>
      <c r="C12" s="51">
        <v>579.25898989270399</v>
      </c>
      <c r="D12" s="51">
        <v>749</v>
      </c>
      <c r="E12" s="51">
        <v>509.3</v>
      </c>
      <c r="F12" s="51">
        <v>512.70000000000005</v>
      </c>
      <c r="G12" s="51">
        <v>451.3</v>
      </c>
      <c r="H12" s="51">
        <v>341.7</v>
      </c>
      <c r="I12" s="51">
        <v>223.3</v>
      </c>
      <c r="J12" s="51">
        <v>101</v>
      </c>
      <c r="K12" s="51">
        <v>104.9</v>
      </c>
      <c r="L12" s="51">
        <v>105.7</v>
      </c>
    </row>
    <row r="13" spans="1:12">
      <c r="A13" s="50" t="s">
        <v>172</v>
      </c>
      <c r="B13" s="53">
        <f t="shared" ref="B13:L13" si="1">B9/B12</f>
        <v>0.44899596939433811</v>
      </c>
      <c r="C13" s="53">
        <f t="shared" si="1"/>
        <v>0.3680564371378871</v>
      </c>
      <c r="D13" s="53">
        <f t="shared" si="1"/>
        <v>0.28237650200267023</v>
      </c>
      <c r="E13" s="53">
        <f t="shared" si="1"/>
        <v>0.41134891026899667</v>
      </c>
      <c r="F13" s="53">
        <f t="shared" si="1"/>
        <v>0.39496781743709769</v>
      </c>
      <c r="G13" s="53">
        <f t="shared" si="1"/>
        <v>0.43142034123642808</v>
      </c>
      <c r="H13" s="53">
        <f t="shared" si="1"/>
        <v>0.52472929470295582</v>
      </c>
      <c r="I13" s="53">
        <f t="shared" si="1"/>
        <v>0.33407971339005815</v>
      </c>
      <c r="J13" s="53">
        <f t="shared" si="1"/>
        <v>0.38514851485148516</v>
      </c>
      <c r="K13" s="53">
        <f t="shared" si="1"/>
        <v>0.38131553860819828</v>
      </c>
      <c r="L13" s="53">
        <f t="shared" si="1"/>
        <v>0.45033112582781459</v>
      </c>
    </row>
    <row r="14" spans="1:12">
      <c r="A14" s="2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2">
      <c r="A15" s="55" t="s">
        <v>201</v>
      </c>
    </row>
    <row r="16" spans="1:12">
      <c r="A16" s="4"/>
    </row>
  </sheetData>
  <pageMargins left="0.78740157499999996" right="0.78740157499999996" top="0.984251969" bottom="0.984251969" header="0.4921259845" footer="0.4921259845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5D1C3"/>
  </sheetPr>
  <dimension ref="A1:T36"/>
  <sheetViews>
    <sheetView showGridLines="0" zoomScale="85" zoomScaleNormal="85" workbookViewId="0">
      <pane xSplit="1" ySplit="1" topLeftCell="B2" activePane="bottomRight" state="frozen"/>
      <selection pane="topRight"/>
      <selection pane="bottomLeft"/>
      <selection pane="bottomRight" activeCell="B1" sqref="B1"/>
    </sheetView>
  </sheetViews>
  <sheetFormatPr defaultColWidth="10.6328125" defaultRowHeight="14.5"/>
  <cols>
    <col min="1" max="1" width="58.6328125" style="18" customWidth="1"/>
    <col min="2" max="18" width="10.6328125" style="18" customWidth="1"/>
    <col min="19" max="16384" width="10.6328125" style="18"/>
  </cols>
  <sheetData>
    <row r="1" spans="1:20" s="19" customFormat="1" ht="29" customHeight="1">
      <c r="A1" s="1" t="s">
        <v>190</v>
      </c>
      <c r="B1" s="1" t="s">
        <v>192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202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</row>
    <row r="3" spans="1:20">
      <c r="A3" s="17" t="s">
        <v>40</v>
      </c>
      <c r="B3" s="16">
        <v>6972495.696990001</v>
      </c>
      <c r="C3" s="16">
        <v>6853140.17294</v>
      </c>
      <c r="D3" s="16">
        <v>6527874.65833</v>
      </c>
      <c r="E3" s="16">
        <v>6245162.6868700013</v>
      </c>
      <c r="F3" s="16">
        <v>5979507.5665299995</v>
      </c>
      <c r="G3" s="16">
        <v>5868052.4856400015</v>
      </c>
      <c r="H3" s="16">
        <v>5384230.3225699998</v>
      </c>
      <c r="I3" s="16">
        <v>4721872.3380100001</v>
      </c>
      <c r="J3" s="16">
        <v>5206320.2216200009</v>
      </c>
      <c r="K3" s="16">
        <v>5030160.0746200001</v>
      </c>
      <c r="L3" s="16">
        <v>4771279.8809899958</v>
      </c>
      <c r="M3" s="16">
        <v>4440683.2908499995</v>
      </c>
      <c r="N3" s="16">
        <v>4153922.8716500006</v>
      </c>
      <c r="O3" s="16">
        <v>4178909.3735000012</v>
      </c>
      <c r="P3" s="16">
        <v>3944676.7624499998</v>
      </c>
      <c r="Q3" s="16">
        <v>3791577.6702899998</v>
      </c>
      <c r="R3" s="16">
        <v>3603969.0532000004</v>
      </c>
      <c r="S3" s="20"/>
      <c r="T3" s="20"/>
    </row>
    <row r="4" spans="1:20">
      <c r="A4" s="13" t="s">
        <v>41</v>
      </c>
      <c r="B4" s="14">
        <v>-409985.51458999992</v>
      </c>
      <c r="C4" s="14">
        <v>-379314.77528</v>
      </c>
      <c r="D4" s="14">
        <v>-363011.89113999996</v>
      </c>
      <c r="E4" s="14">
        <v>-376897.68977999996</v>
      </c>
      <c r="F4" s="14">
        <v>-359456.13932000002</v>
      </c>
      <c r="G4" s="14">
        <v>-314311.32542999997</v>
      </c>
      <c r="H4" s="14">
        <v>-290778.76572999998</v>
      </c>
      <c r="I4" s="14">
        <v>-252097.95259</v>
      </c>
      <c r="J4" s="14">
        <v>-256448.92066</v>
      </c>
      <c r="K4" s="14">
        <v>-245045.46244</v>
      </c>
      <c r="L4" s="14">
        <v>-232343.88381</v>
      </c>
      <c r="M4" s="14">
        <v>-215189.33674999996</v>
      </c>
      <c r="N4" s="14">
        <v>-200571.39491000003</v>
      </c>
      <c r="O4" s="14">
        <v>-181845.10029999999</v>
      </c>
      <c r="P4" s="14">
        <v>-187862.86900000004</v>
      </c>
      <c r="Q4" s="14">
        <v>-177588.81256999995</v>
      </c>
      <c r="R4" s="14">
        <v>-170391.34349</v>
      </c>
      <c r="S4" s="20"/>
      <c r="T4" s="20"/>
    </row>
    <row r="6" spans="1:20">
      <c r="A6" s="17" t="s">
        <v>42</v>
      </c>
      <c r="B6" s="16">
        <f t="shared" ref="B6:C6" si="0">B3+B4</f>
        <v>6562510.1824000012</v>
      </c>
      <c r="C6" s="16">
        <f t="shared" si="0"/>
        <v>6473825.3976600002</v>
      </c>
      <c r="D6" s="16">
        <v>6164862.76719</v>
      </c>
      <c r="E6" s="16">
        <f t="shared" ref="E6:R6" si="1">+E3+E4</f>
        <v>5868264.9970900016</v>
      </c>
      <c r="F6" s="16">
        <f t="shared" si="1"/>
        <v>5620051.4272099994</v>
      </c>
      <c r="G6" s="16">
        <f t="shared" si="1"/>
        <v>5553741.1602100013</v>
      </c>
      <c r="H6" s="16">
        <f t="shared" si="1"/>
        <v>5093451.5568399997</v>
      </c>
      <c r="I6" s="16">
        <f t="shared" si="1"/>
        <v>4469774.3854200002</v>
      </c>
      <c r="J6" s="16">
        <f t="shared" si="1"/>
        <v>4949871.3009600006</v>
      </c>
      <c r="K6" s="16">
        <f t="shared" si="1"/>
        <v>4785114.6121800002</v>
      </c>
      <c r="L6" s="16">
        <f t="shared" si="1"/>
        <v>4538935.9971799962</v>
      </c>
      <c r="M6" s="16">
        <f t="shared" si="1"/>
        <v>4225493.9540999997</v>
      </c>
      <c r="N6" s="16">
        <f t="shared" si="1"/>
        <v>3953351.4767400008</v>
      </c>
      <c r="O6" s="16">
        <f t="shared" si="1"/>
        <v>3997064.2732000011</v>
      </c>
      <c r="P6" s="16">
        <f t="shared" si="1"/>
        <v>3756813.8934499999</v>
      </c>
      <c r="Q6" s="16">
        <f t="shared" si="1"/>
        <v>3613988.8577199997</v>
      </c>
      <c r="R6" s="16">
        <f t="shared" si="1"/>
        <v>3433577.7097100005</v>
      </c>
    </row>
    <row r="8" spans="1:20">
      <c r="A8" s="13" t="s">
        <v>43</v>
      </c>
      <c r="B8" s="14">
        <v>-4634073.807909999</v>
      </c>
      <c r="C8" s="14">
        <v>-4522020.645299999</v>
      </c>
      <c r="D8" s="14">
        <v>-4349402.3488500016</v>
      </c>
      <c r="E8" s="14">
        <v>-4071212.5995999998</v>
      </c>
      <c r="F8" s="14">
        <v>-3978198.9420500002</v>
      </c>
      <c r="G8" s="14">
        <v>-3919528.3318099999</v>
      </c>
      <c r="H8" s="14">
        <v>-3598455.2717400002</v>
      </c>
      <c r="I8" s="14">
        <v>-3149651.9118499998</v>
      </c>
      <c r="J8" s="14">
        <v>-3508020.6674600001</v>
      </c>
      <c r="K8" s="14">
        <v>-3374111.5151299997</v>
      </c>
      <c r="L8" s="14">
        <v>-3217586.0353600001</v>
      </c>
      <c r="M8" s="14">
        <v>-2936208.6845</v>
      </c>
      <c r="N8" s="14">
        <v>-2791688.2197499997</v>
      </c>
      <c r="O8" s="14">
        <v>-2799276.5152999996</v>
      </c>
      <c r="P8" s="14">
        <v>-2640038.1913299994</v>
      </c>
      <c r="Q8" s="14">
        <v>-2509789.6029300005</v>
      </c>
      <c r="R8" s="14">
        <v>-2406819.2281200001</v>
      </c>
      <c r="S8" s="20"/>
      <c r="T8" s="20"/>
    </row>
    <row r="10" spans="1:20">
      <c r="A10" s="17" t="s">
        <v>44</v>
      </c>
      <c r="B10" s="16">
        <f t="shared" ref="B10:C10" si="2">B6+B8</f>
        <v>1928436.3744900022</v>
      </c>
      <c r="C10" s="16">
        <f t="shared" si="2"/>
        <v>1951804.7523600012</v>
      </c>
      <c r="D10" s="16">
        <v>1815460.4183399985</v>
      </c>
      <c r="E10" s="16">
        <f t="shared" ref="E10:R10" si="3">+E6+E8</f>
        <v>1797052.3974900017</v>
      </c>
      <c r="F10" s="16">
        <f t="shared" si="3"/>
        <v>1641852.4851599992</v>
      </c>
      <c r="G10" s="16">
        <f t="shared" si="3"/>
        <v>1634212.8284000014</v>
      </c>
      <c r="H10" s="16">
        <f t="shared" si="3"/>
        <v>1494996.2850999995</v>
      </c>
      <c r="I10" s="16">
        <f t="shared" si="3"/>
        <v>1320122.4735700004</v>
      </c>
      <c r="J10" s="16">
        <f t="shared" si="3"/>
        <v>1441850.6335000005</v>
      </c>
      <c r="K10" s="16">
        <f t="shared" si="3"/>
        <v>1411003.0970500004</v>
      </c>
      <c r="L10" s="16">
        <f t="shared" si="3"/>
        <v>1321349.9618199961</v>
      </c>
      <c r="M10" s="16">
        <f t="shared" si="3"/>
        <v>1289285.2695999998</v>
      </c>
      <c r="N10" s="16">
        <f t="shared" si="3"/>
        <v>1161663.2569900011</v>
      </c>
      <c r="O10" s="16">
        <f t="shared" si="3"/>
        <v>1197787.7579000015</v>
      </c>
      <c r="P10" s="16">
        <f t="shared" si="3"/>
        <v>1116775.7021200005</v>
      </c>
      <c r="Q10" s="16">
        <f t="shared" si="3"/>
        <v>1104199.2547899992</v>
      </c>
      <c r="R10" s="16">
        <f t="shared" si="3"/>
        <v>1026758.4815900004</v>
      </c>
    </row>
    <row r="12" spans="1:20">
      <c r="A12" s="21" t="s">
        <v>45</v>
      </c>
    </row>
    <row r="13" spans="1:20">
      <c r="A13" s="13" t="s">
        <v>191</v>
      </c>
      <c r="B13" s="27">
        <v>-1070106.7701800002</v>
      </c>
      <c r="C13" s="27">
        <v>-1043370.7227500002</v>
      </c>
      <c r="D13" s="27">
        <v>-957333.95628000004</v>
      </c>
      <c r="E13" s="14">
        <v>-923822.92938999995</v>
      </c>
      <c r="F13" s="14">
        <v>-871551.73866000026</v>
      </c>
      <c r="G13" s="14">
        <v>-851953.02296000044</v>
      </c>
      <c r="H13" s="14">
        <v>-794600.14050999982</v>
      </c>
      <c r="I13" s="14">
        <v>-779286.31073999987</v>
      </c>
      <c r="J13" s="14">
        <v>-778264.39419999986</v>
      </c>
      <c r="K13" s="14">
        <v>-788521.65834999993</v>
      </c>
      <c r="L13" s="14">
        <v>-692057.95359000005</v>
      </c>
      <c r="M13" s="14">
        <v>-672510.20388000004</v>
      </c>
      <c r="N13" s="14">
        <v>-650111.56105999998</v>
      </c>
      <c r="O13" s="14">
        <v>-649289.34326403879</v>
      </c>
      <c r="P13" s="14">
        <v>-602405.82180893968</v>
      </c>
      <c r="Q13" s="14">
        <v>-580317.63272520259</v>
      </c>
      <c r="R13" s="14">
        <v>-555625.07380422147</v>
      </c>
      <c r="S13" s="20"/>
      <c r="T13" s="20"/>
    </row>
    <row r="14" spans="1:20">
      <c r="A14" s="13" t="s">
        <v>46</v>
      </c>
      <c r="B14" s="27">
        <v>-242612.08389000001</v>
      </c>
      <c r="C14" s="27">
        <v>-241475.15272999997</v>
      </c>
      <c r="D14" s="27">
        <v>-204108.19722</v>
      </c>
      <c r="E14" s="14">
        <v>-179751.57773999992</v>
      </c>
      <c r="F14" s="14">
        <v>-165514.41407999999</v>
      </c>
      <c r="G14" s="14">
        <v>-175155.08967999998</v>
      </c>
      <c r="H14" s="14">
        <v>-133808.67279000004</v>
      </c>
      <c r="I14" s="14">
        <v>-142514.17155999999</v>
      </c>
      <c r="J14" s="14">
        <v>-131384.06682000004</v>
      </c>
      <c r="K14" s="14">
        <v>-141351.05644999997</v>
      </c>
      <c r="L14" s="14">
        <v>-109753.83825</v>
      </c>
      <c r="M14" s="14">
        <v>-101899.34458000002</v>
      </c>
      <c r="N14" s="14">
        <v>-95997.138760000002</v>
      </c>
      <c r="O14" s="14">
        <v>-99856.453115961209</v>
      </c>
      <c r="P14" s="14">
        <v>-84942.284481060386</v>
      </c>
      <c r="Q14" s="14">
        <v>-82774.671954797406</v>
      </c>
      <c r="R14" s="14">
        <v>-79188.53005244513</v>
      </c>
      <c r="S14" s="20"/>
      <c r="T14" s="20"/>
    </row>
    <row r="15" spans="1:20">
      <c r="A15" s="13" t="s">
        <v>47</v>
      </c>
      <c r="B15" s="27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spans="1:20">
      <c r="A16" s="17" t="s">
        <v>48</v>
      </c>
      <c r="B16" s="16">
        <f t="shared" ref="B16:K16" si="4">SUM(B13:B15)</f>
        <v>-1312718.8540700004</v>
      </c>
      <c r="C16" s="16">
        <f t="shared" si="4"/>
        <v>-1284845.8754800002</v>
      </c>
      <c r="D16" s="16">
        <f t="shared" si="4"/>
        <v>-1161442.1535</v>
      </c>
      <c r="E16" s="16">
        <f t="shared" si="4"/>
        <v>-1103574.5071299998</v>
      </c>
      <c r="F16" s="16">
        <f t="shared" si="4"/>
        <v>-1037066.1527400003</v>
      </c>
      <c r="G16" s="16">
        <f t="shared" si="4"/>
        <v>-1027108.1126400004</v>
      </c>
      <c r="H16" s="16">
        <f t="shared" si="4"/>
        <v>-928408.81329999981</v>
      </c>
      <c r="I16" s="16">
        <f t="shared" si="4"/>
        <v>-921800.4822999998</v>
      </c>
      <c r="J16" s="16">
        <f t="shared" si="4"/>
        <v>-909648.46101999993</v>
      </c>
      <c r="K16" s="16">
        <f t="shared" si="4"/>
        <v>-929872.71479999996</v>
      </c>
      <c r="L16" s="16">
        <f t="shared" ref="L16:R16" si="5">SUM(L13:L15)</f>
        <v>-801811.79184000008</v>
      </c>
      <c r="M16" s="16">
        <f t="shared" si="5"/>
        <v>-774409.54846000008</v>
      </c>
      <c r="N16" s="16">
        <f t="shared" si="5"/>
        <v>-746108.69981999998</v>
      </c>
      <c r="O16" s="16">
        <f t="shared" si="5"/>
        <v>-749145.79637999996</v>
      </c>
      <c r="P16" s="16">
        <f t="shared" si="5"/>
        <v>-687348.10629000003</v>
      </c>
      <c r="Q16" s="16">
        <f t="shared" si="5"/>
        <v>-663092.30468000006</v>
      </c>
      <c r="R16" s="16">
        <f t="shared" si="5"/>
        <v>-634813.6038566666</v>
      </c>
    </row>
    <row r="18" spans="1:20">
      <c r="A18" s="17" t="s">
        <v>49</v>
      </c>
      <c r="B18" s="16">
        <f t="shared" ref="B18:R18" si="6">+B16+B10</f>
        <v>615717.52042000182</v>
      </c>
      <c r="C18" s="16">
        <f t="shared" si="6"/>
        <v>666958.87688000104</v>
      </c>
      <c r="D18" s="16">
        <f t="shared" si="6"/>
        <v>654018.26483999845</v>
      </c>
      <c r="E18" s="16">
        <f t="shared" si="6"/>
        <v>693477.89036000194</v>
      </c>
      <c r="F18" s="16">
        <f t="shared" si="6"/>
        <v>604786.33241999894</v>
      </c>
      <c r="G18" s="16">
        <f t="shared" si="6"/>
        <v>607104.71576000098</v>
      </c>
      <c r="H18" s="16">
        <f t="shared" si="6"/>
        <v>566587.47179999971</v>
      </c>
      <c r="I18" s="16">
        <f t="shared" si="6"/>
        <v>398321.99127000058</v>
      </c>
      <c r="J18" s="16">
        <f t="shared" si="6"/>
        <v>532202.17248000053</v>
      </c>
      <c r="K18" s="16">
        <f t="shared" si="6"/>
        <v>481130.38225000049</v>
      </c>
      <c r="L18" s="16">
        <f t="shared" si="6"/>
        <v>519538.16997999605</v>
      </c>
      <c r="M18" s="16">
        <f t="shared" si="6"/>
        <v>514875.72113999969</v>
      </c>
      <c r="N18" s="16">
        <f t="shared" si="6"/>
        <v>415554.55717000109</v>
      </c>
      <c r="O18" s="16">
        <f t="shared" si="6"/>
        <v>448641.96152000153</v>
      </c>
      <c r="P18" s="16">
        <f t="shared" si="6"/>
        <v>429427.59583000047</v>
      </c>
      <c r="Q18" s="16">
        <f t="shared" si="6"/>
        <v>441106.95010999916</v>
      </c>
      <c r="R18" s="16">
        <f t="shared" si="6"/>
        <v>391944.87773333385</v>
      </c>
    </row>
    <row r="20" spans="1:20">
      <c r="A20" s="13" t="s">
        <v>50</v>
      </c>
      <c r="B20" s="27">
        <v>-352562.23838</v>
      </c>
      <c r="C20" s="27">
        <v>-349828.16558333329</v>
      </c>
      <c r="D20" s="27">
        <v>-329284.80405999999</v>
      </c>
      <c r="E20" s="14">
        <v>-311470.83226</v>
      </c>
      <c r="F20" s="14">
        <v>-301726.63415</v>
      </c>
      <c r="G20" s="14">
        <v>-309409.9843999999</v>
      </c>
      <c r="H20" s="14">
        <v>-286353.39463</v>
      </c>
      <c r="I20" s="14">
        <v>-275144.78343999997</v>
      </c>
      <c r="J20" s="14">
        <v>-277918.64015694807</v>
      </c>
      <c r="K20" s="14">
        <v>-209189.86319</v>
      </c>
      <c r="L20" s="14">
        <v>-284935.31669548003</v>
      </c>
      <c r="M20" s="14">
        <v>-265709.30356999999</v>
      </c>
      <c r="N20" s="14">
        <v>-253979.33122030302</v>
      </c>
      <c r="O20" s="14">
        <v>-240661.94359916251</v>
      </c>
      <c r="P20" s="14">
        <v>-230056.02254325573</v>
      </c>
      <c r="Q20" s="14">
        <v>-219584.31249380895</v>
      </c>
      <c r="R20" s="14">
        <v>-208993.80184956832</v>
      </c>
      <c r="S20" s="20"/>
      <c r="T20" s="20"/>
    </row>
    <row r="22" spans="1:20">
      <c r="A22" s="17" t="s">
        <v>51</v>
      </c>
      <c r="B22" s="16">
        <f t="shared" ref="B22:R22" si="7">+B20+B18</f>
        <v>263155.28204000182</v>
      </c>
      <c r="C22" s="16">
        <f t="shared" si="7"/>
        <v>317130.71129666775</v>
      </c>
      <c r="D22" s="16">
        <f t="shared" si="7"/>
        <v>324733.46077999845</v>
      </c>
      <c r="E22" s="16">
        <f t="shared" si="7"/>
        <v>382007.05810000194</v>
      </c>
      <c r="F22" s="16">
        <f t="shared" si="7"/>
        <v>303059.69826999895</v>
      </c>
      <c r="G22" s="16">
        <f t="shared" si="7"/>
        <v>297694.73136000108</v>
      </c>
      <c r="H22" s="16">
        <f t="shared" si="7"/>
        <v>280234.07716999971</v>
      </c>
      <c r="I22" s="16">
        <f t="shared" si="7"/>
        <v>123177.20783000061</v>
      </c>
      <c r="J22" s="16">
        <f t="shared" si="7"/>
        <v>254283.53232305247</v>
      </c>
      <c r="K22" s="16">
        <f t="shared" si="7"/>
        <v>271940.51906000049</v>
      </c>
      <c r="L22" s="16">
        <f t="shared" si="7"/>
        <v>234602.85328451602</v>
      </c>
      <c r="M22" s="16">
        <f t="shared" si="7"/>
        <v>249166.4175699997</v>
      </c>
      <c r="N22" s="16">
        <f t="shared" si="7"/>
        <v>161575.22594969807</v>
      </c>
      <c r="O22" s="16">
        <f t="shared" si="7"/>
        <v>207980.01792083902</v>
      </c>
      <c r="P22" s="16">
        <f t="shared" si="7"/>
        <v>199371.57328674474</v>
      </c>
      <c r="Q22" s="16">
        <f t="shared" si="7"/>
        <v>221522.63761619022</v>
      </c>
      <c r="R22" s="16">
        <f t="shared" si="7"/>
        <v>182951.07588376553</v>
      </c>
    </row>
    <row r="24" spans="1:20">
      <c r="A24" s="13" t="s">
        <v>52</v>
      </c>
      <c r="B24" s="27">
        <v>-182123.17182000002</v>
      </c>
      <c r="C24" s="27">
        <v>-160539.98942</v>
      </c>
      <c r="D24" s="27">
        <v>-119773.6107</v>
      </c>
      <c r="E24" s="14">
        <v>-95649.267429999978</v>
      </c>
      <c r="F24" s="14">
        <v>-83247.035859999989</v>
      </c>
      <c r="G24" s="14">
        <v>-89400.281929999997</v>
      </c>
      <c r="H24" s="14">
        <v>-86491.649939999974</v>
      </c>
      <c r="I24" s="14">
        <v>-87820.119100000011</v>
      </c>
      <c r="J24" s="14">
        <v>-90085.575680000009</v>
      </c>
      <c r="K24" s="14">
        <v>-172436.30112000002</v>
      </c>
      <c r="L24" s="14">
        <v>-90347.576300000001</v>
      </c>
      <c r="M24" s="14">
        <v>-75568.985030000011</v>
      </c>
      <c r="N24" s="14">
        <v>-72895.329769999997</v>
      </c>
      <c r="O24" s="14">
        <v>-57459.580390832023</v>
      </c>
      <c r="P24" s="14">
        <v>-72006.965238557168</v>
      </c>
      <c r="Q24" s="14">
        <v>-69235.268813182745</v>
      </c>
      <c r="R24" s="14">
        <v>-57244.094214056691</v>
      </c>
      <c r="S24" s="20"/>
      <c r="T24" s="20"/>
    </row>
    <row r="25" spans="1:20">
      <c r="A25" s="13" t="s">
        <v>53</v>
      </c>
      <c r="B25" s="27">
        <v>46762.404149999988</v>
      </c>
      <c r="C25" s="27">
        <v>32799.435519999999</v>
      </c>
      <c r="D25" s="27">
        <v>23014.120790000001</v>
      </c>
      <c r="E25" s="14">
        <v>13491.534099999997</v>
      </c>
      <c r="F25" s="14">
        <v>10712.1505</v>
      </c>
      <c r="G25" s="14">
        <v>13600.097370000001</v>
      </c>
      <c r="H25" s="14">
        <v>9786.6875700000001</v>
      </c>
      <c r="I25" s="14">
        <v>14936.42477</v>
      </c>
      <c r="J25" s="14">
        <v>15859.034890000001</v>
      </c>
      <c r="K25" s="14">
        <v>21291.488419999998</v>
      </c>
      <c r="L25" s="14">
        <v>21521.02619</v>
      </c>
      <c r="M25" s="14">
        <v>15902.564960000002</v>
      </c>
      <c r="N25" s="14">
        <v>17654.268919999999</v>
      </c>
      <c r="O25" s="14">
        <v>17511.50879</v>
      </c>
      <c r="P25" s="14">
        <v>19468.37644</v>
      </c>
      <c r="Q25" s="14">
        <v>18335.935020000004</v>
      </c>
      <c r="R25" s="14">
        <v>16467.187790000004</v>
      </c>
      <c r="S25" s="20"/>
      <c r="T25" s="20"/>
    </row>
    <row r="26" spans="1:20">
      <c r="A26" s="17" t="s">
        <v>54</v>
      </c>
      <c r="B26" s="16">
        <f t="shared" ref="B26:R26" si="8">+B25+B24</f>
        <v>-135360.76767000003</v>
      </c>
      <c r="C26" s="16">
        <f t="shared" si="8"/>
        <v>-127740.5539</v>
      </c>
      <c r="D26" s="16">
        <f t="shared" si="8"/>
        <v>-96759.489910000004</v>
      </c>
      <c r="E26" s="16">
        <f t="shared" si="8"/>
        <v>-82157.733329999988</v>
      </c>
      <c r="F26" s="16">
        <f t="shared" si="8"/>
        <v>-72534.885359999986</v>
      </c>
      <c r="G26" s="16">
        <f t="shared" si="8"/>
        <v>-75800.184559999994</v>
      </c>
      <c r="H26" s="16">
        <f t="shared" si="8"/>
        <v>-76704.962369999979</v>
      </c>
      <c r="I26" s="16">
        <f t="shared" si="8"/>
        <v>-72883.694330000013</v>
      </c>
      <c r="J26" s="16">
        <f t="shared" si="8"/>
        <v>-74226.540790000014</v>
      </c>
      <c r="K26" s="16">
        <f t="shared" si="8"/>
        <v>-151144.81270000001</v>
      </c>
      <c r="L26" s="16">
        <f t="shared" si="8"/>
        <v>-68826.550109999996</v>
      </c>
      <c r="M26" s="16">
        <f t="shared" si="8"/>
        <v>-59666.420070000007</v>
      </c>
      <c r="N26" s="16">
        <f t="shared" si="8"/>
        <v>-55241.060849999994</v>
      </c>
      <c r="O26" s="16">
        <f t="shared" si="8"/>
        <v>-39948.071600832023</v>
      </c>
      <c r="P26" s="16">
        <f t="shared" si="8"/>
        <v>-52538.588798557168</v>
      </c>
      <c r="Q26" s="16">
        <f t="shared" si="8"/>
        <v>-50899.333793182741</v>
      </c>
      <c r="R26" s="16">
        <f t="shared" si="8"/>
        <v>-40776.906424056688</v>
      </c>
    </row>
    <row r="28" spans="1:20">
      <c r="A28" s="13" t="s">
        <v>55</v>
      </c>
      <c r="B28" s="14">
        <v>30.067840000000782</v>
      </c>
      <c r="C28" s="14">
        <v>1693.8712780000008</v>
      </c>
      <c r="D28" s="14">
        <v>179.1202899999991</v>
      </c>
      <c r="E28" s="14">
        <v>-1486.2648100000001</v>
      </c>
      <c r="F28" s="14">
        <v>-1514.8493799999999</v>
      </c>
      <c r="G28" s="14">
        <v>-3550.901550000001</v>
      </c>
      <c r="H28" s="14">
        <v>-4316.2464800000007</v>
      </c>
      <c r="I28" s="14"/>
      <c r="J28" s="14"/>
      <c r="K28" s="14"/>
      <c r="L28" s="14"/>
      <c r="M28" s="14"/>
      <c r="N28" s="14"/>
      <c r="O28" s="14"/>
      <c r="P28" s="14"/>
      <c r="Q28" s="14"/>
      <c r="R28" s="14"/>
    </row>
    <row r="30" spans="1:20">
      <c r="A30" s="17" t="s">
        <v>56</v>
      </c>
      <c r="B30" s="16">
        <f t="shared" ref="B30:G30" si="9">+B26+B22+B28</f>
        <v>127824.5822100018</v>
      </c>
      <c r="C30" s="16">
        <f t="shared" si="9"/>
        <v>191084.02867466776</v>
      </c>
      <c r="D30" s="16">
        <f t="shared" si="9"/>
        <v>228153.09115999844</v>
      </c>
      <c r="E30" s="16">
        <f t="shared" si="9"/>
        <v>298363.0599600019</v>
      </c>
      <c r="F30" s="16">
        <f t="shared" si="9"/>
        <v>229009.96352999896</v>
      </c>
      <c r="G30" s="16">
        <f t="shared" si="9"/>
        <v>218343.64525000108</v>
      </c>
      <c r="H30" s="16">
        <f>+H26+H22+H28</f>
        <v>199212.86831999975</v>
      </c>
      <c r="I30" s="16">
        <f>+I26+I22</f>
        <v>50293.513500000598</v>
      </c>
      <c r="J30" s="16">
        <f>+J26+J22</f>
        <v>180056.99153305247</v>
      </c>
      <c r="K30" s="16">
        <f>+K26+K22</f>
        <v>120795.70636000048</v>
      </c>
      <c r="L30" s="16">
        <f t="shared" ref="L30:R30" si="10">+L26+L22</f>
        <v>165776.30317451601</v>
      </c>
      <c r="M30" s="16">
        <f t="shared" si="10"/>
        <v>189499.99749999971</v>
      </c>
      <c r="N30" s="16">
        <f t="shared" si="10"/>
        <v>106334.16509969808</v>
      </c>
      <c r="O30" s="16">
        <f t="shared" si="10"/>
        <v>168031.946320007</v>
      </c>
      <c r="P30" s="16">
        <f t="shared" si="10"/>
        <v>146832.98448818756</v>
      </c>
      <c r="Q30" s="16">
        <f t="shared" si="10"/>
        <v>170623.30382300747</v>
      </c>
      <c r="R30" s="16">
        <f t="shared" si="10"/>
        <v>142174.16945970885</v>
      </c>
    </row>
    <row r="32" spans="1:20">
      <c r="A32" s="13" t="s">
        <v>57</v>
      </c>
      <c r="B32" s="27">
        <v>7762.8944633999999</v>
      </c>
      <c r="C32" s="27">
        <v>1823.8520626000009</v>
      </c>
      <c r="D32" s="27">
        <v>-67933.771942799984</v>
      </c>
      <c r="E32" s="14">
        <v>-79494.26892339997</v>
      </c>
      <c r="F32" s="14">
        <v>-63703.868339399989</v>
      </c>
      <c r="G32" s="14">
        <v>-34164.202148600001</v>
      </c>
      <c r="H32" s="14">
        <v>-46211.673862600001</v>
      </c>
      <c r="I32" s="14">
        <v>-3384.2429104000012</v>
      </c>
      <c r="J32" s="14">
        <v>-47798.688464399995</v>
      </c>
      <c r="K32" s="14">
        <v>-908.28150613674188</v>
      </c>
      <c r="L32" s="14">
        <v>-30215.851988940252</v>
      </c>
      <c r="M32" s="14">
        <v>-40098.696520199999</v>
      </c>
      <c r="N32" s="14">
        <v>-12419.5999942</v>
      </c>
      <c r="O32" s="14">
        <v>-24754.211844421836</v>
      </c>
      <c r="P32" s="14">
        <v>-26339.482911343584</v>
      </c>
      <c r="Q32" s="14">
        <v>-41975.394917812824</v>
      </c>
      <c r="R32" s="14">
        <v>-32657.297076940849</v>
      </c>
      <c r="S32" s="20"/>
      <c r="T32" s="20"/>
    </row>
    <row r="34" spans="1:18">
      <c r="A34" s="17" t="s">
        <v>58</v>
      </c>
      <c r="B34" s="16">
        <f t="shared" ref="B34:R34" si="11">+B32+B30</f>
        <v>135587.4766734018</v>
      </c>
      <c r="C34" s="16">
        <f t="shared" si="11"/>
        <v>192907.88073726775</v>
      </c>
      <c r="D34" s="16">
        <f t="shared" si="11"/>
        <v>160219.31921719847</v>
      </c>
      <c r="E34" s="16">
        <f t="shared" si="11"/>
        <v>218868.79103660194</v>
      </c>
      <c r="F34" s="16">
        <f t="shared" si="11"/>
        <v>165306.09519059898</v>
      </c>
      <c r="G34" s="16">
        <f t="shared" si="11"/>
        <v>184179.44310140109</v>
      </c>
      <c r="H34" s="16">
        <f t="shared" si="11"/>
        <v>153001.19445739975</v>
      </c>
      <c r="I34" s="16">
        <f t="shared" si="11"/>
        <v>46909.270589600594</v>
      </c>
      <c r="J34" s="16">
        <f t="shared" si="11"/>
        <v>132258.30306865246</v>
      </c>
      <c r="K34" s="16">
        <f t="shared" si="11"/>
        <v>119887.42485386373</v>
      </c>
      <c r="L34" s="16">
        <f t="shared" si="11"/>
        <v>135560.45118557574</v>
      </c>
      <c r="M34" s="16">
        <f t="shared" si="11"/>
        <v>149401.30097979971</v>
      </c>
      <c r="N34" s="16">
        <f t="shared" si="11"/>
        <v>93914.56510549807</v>
      </c>
      <c r="O34" s="16">
        <f t="shared" si="11"/>
        <v>143277.73447558517</v>
      </c>
      <c r="P34" s="16">
        <f t="shared" si="11"/>
        <v>120493.50157684398</v>
      </c>
      <c r="Q34" s="16">
        <f t="shared" si="11"/>
        <v>128647.90890519465</v>
      </c>
      <c r="R34" s="16">
        <f t="shared" si="11"/>
        <v>109516.87238276799</v>
      </c>
    </row>
    <row r="36" spans="1:18">
      <c r="A36" s="36" t="s">
        <v>203</v>
      </c>
    </row>
  </sheetData>
  <pageMargins left="0.78740157499999996" right="0.78740157499999996" top="0.984251969" bottom="0.984251969" header="0.4921259845" footer="0.492125984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Home</vt:lpstr>
      <vt:lpstr>DREaj</vt:lpstr>
      <vt:lpstr>DRE</vt:lpstr>
      <vt:lpstr>BalançoPatrimonial</vt:lpstr>
      <vt:lpstr>FluxoCaixa</vt:lpstr>
      <vt:lpstr>Operacionais</vt:lpstr>
      <vt:lpstr>CurvasMaturação</vt:lpstr>
      <vt:lpstr>Proventos</vt:lpstr>
      <vt:lpstr>IFRS_DREaj</vt:lpstr>
      <vt:lpstr>IFRS_DRE</vt:lpstr>
      <vt:lpstr>IFRS_BalançoPatrimonial</vt:lpstr>
      <vt:lpstr>IFRS_FluxoCaixa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RD</dc:title>
  <dc:subject/>
  <dc:creator/>
  <cp:keywords/>
  <cp:lastModifiedBy/>
  <dcterms:created xsi:type="dcterms:W3CDTF">2015-06-05T18:19:34Z</dcterms:created>
  <dcterms:modified xsi:type="dcterms:W3CDTF">2022-04-29T20:38:53Z</dcterms:modified>
  <cp:category/>
</cp:coreProperties>
</file>